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ตารางวิกฤติทางการเงิน 2566\"/>
    </mc:Choice>
  </mc:AlternateContent>
  <xr:revisionPtr revIDLastSave="0" documentId="13_ncr:1_{66D5C4E7-0EF9-44BE-A2CD-88847E2CA549}" xr6:coauthVersionLast="47" xr6:coauthVersionMax="47" xr10:uidLastSave="{00000000-0000-0000-0000-000000000000}"/>
  <bookViews>
    <workbookView xWindow="-120" yWindow="-120" windowWidth="29040" windowHeight="15840" tabRatio="768" xr2:uid="{00000000-000D-0000-FFFF-FFFF00000000}"/>
  </bookViews>
  <sheets>
    <sheet name="ต.ค.65" sheetId="20" r:id="rId1"/>
    <sheet name="พ.ย.65" sheetId="22" r:id="rId2"/>
    <sheet name="ธ.ค.65" sheetId="23" r:id="rId3"/>
    <sheet name="ม.ค.66" sheetId="24" r:id="rId4"/>
    <sheet name="ก.พ.66" sheetId="25" r:id="rId5"/>
    <sheet name="มี.ค.66" sheetId="26" r:id="rId6"/>
    <sheet name="เม.ย.66" sheetId="27" r:id="rId7"/>
    <sheet name="พ.ค.66" sheetId="28" r:id="rId8"/>
    <sheet name="มิ.ย.66" sheetId="29" r:id="rId9"/>
    <sheet name="ก.ค.66" sheetId="30" r:id="rId10"/>
    <sheet name="ส.ค.66" sheetId="31" r:id="rId11"/>
    <sheet name="ก.ย.66 " sheetId="32" r:id="rId12"/>
    <sheet name="Sheet2" sheetId="3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20" l="1"/>
  <c r="G5" i="20"/>
  <c r="N5" i="20" s="1"/>
  <c r="J5" i="20"/>
  <c r="K5" i="20"/>
  <c r="L5" i="20"/>
  <c r="M5" i="20"/>
  <c r="G6" i="20"/>
  <c r="J6" i="20"/>
  <c r="K6" i="20"/>
  <c r="L6" i="20"/>
  <c r="M6" i="20"/>
  <c r="G7" i="20"/>
  <c r="J7" i="20"/>
  <c r="K7" i="20"/>
  <c r="L7" i="20" s="1"/>
  <c r="M7" i="20"/>
  <c r="N6" i="20" l="1"/>
  <c r="N5" i="22"/>
  <c r="G5" i="32"/>
  <c r="J5" i="32"/>
  <c r="K5" i="32"/>
  <c r="L5" i="32"/>
  <c r="M5" i="32"/>
  <c r="G6" i="32"/>
  <c r="J6" i="32"/>
  <c r="K6" i="32"/>
  <c r="L6" i="32"/>
  <c r="M6" i="32"/>
  <c r="G7" i="32"/>
  <c r="J7" i="32"/>
  <c r="K7" i="32"/>
  <c r="L7" i="32"/>
  <c r="M7" i="32"/>
  <c r="G5" i="24"/>
  <c r="G6" i="24"/>
  <c r="G7" i="24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L13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N11" i="31"/>
  <c r="O11" i="32" s="1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N7" i="24" s="1"/>
  <c r="L6" i="24"/>
  <c r="J6" i="24"/>
  <c r="N6" i="24" s="1"/>
  <c r="L5" i="24"/>
  <c r="J5" i="24"/>
  <c r="N5" i="24" s="1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1" l="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O5" i="23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<sst xmlns="http://schemas.openxmlformats.org/spreadsheetml/2006/main" count="844" uniqueCount="116">
  <si>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</si>
  <si>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</si>
  <si>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</si>
  <si>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</si>
  <si>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</si>
  <si>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</si>
  <si>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</si>
  <si>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</si>
  <si>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</si>
  <si>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</si>
  <si>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</si>
  <si>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</si>
  <si>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</si>
  <si>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</si>
  <si>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</si>
  <si>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</si>
  <si>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</si>
  <si>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</si>
  <si>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</si>
  <si>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</si>
  <si>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</si>
  <si>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</si>
  <si>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</si>
  <si>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</si>
  <si>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</si>
  <si>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</si>
  <si>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</si>
  <si>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</si>
  <si>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</si>
  <si>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</si>
  <si>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</si>
  <si>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</si>
  <si>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</si>
  <si>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</si>
  <si>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</si>
  <si>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</si>
  <si>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</si>
  <si>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</si>
  <si>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</si>
  <si>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</si>
  <si>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</si>
  <si>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</si>
  <si>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</si>
  <si>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</si>
  <si>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</si>
  <si>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</si>
  <si>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</si>
  <si>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</si>
  <si>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</si>
  <si>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</si>
  <si>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</si>
  <si>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</si>
  <si>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</si>
  <si>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</si>
  <si>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</si>
  <si>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</si>
  <si>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</si>
  <si>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ธ.ค.64</t>
  </si>
  <si>
    <t>Risk Scoring เดือน พ.ย.64</t>
  </si>
  <si>
    <t>Risk Scoring ก.ย.65</t>
  </si>
  <si>
    <t>Risk Scoring เดือน ส.ค.65</t>
  </si>
  <si>
    <t>เงินบำรุงคงเหลือหักหนี้แล้ว</t>
  </si>
  <si>
    <t>ผลการประเมินภาวะวิกฤติ เดือน ตุลาคม 2565</t>
  </si>
  <si>
    <t>Risk Scoring ต.ค.65</t>
  </si>
  <si>
    <t>Risk Scoring เดือน ก.ย.65</t>
  </si>
  <si>
    <t>ผลการประเมินภาวะวิกฤติ เดือน พฤศจิกายน 2565</t>
  </si>
  <si>
    <t>Risk Scoring พ.ย.65</t>
  </si>
  <si>
    <t>Risk Scoring เดือน ต.ค.65</t>
  </si>
  <si>
    <t>ผลการประเมินภาวะวิกฤติ เดือน ธันวาคม  2565</t>
  </si>
  <si>
    <t>ผลการประเมินภาวะวิกฤติ เดือน มกราคม ปีงบประมาณ 2566</t>
  </si>
  <si>
    <t>Risk Scoring ม.ค.66</t>
  </si>
  <si>
    <t>Risk Scoring เดือน ธ.ค.65</t>
  </si>
  <si>
    <t>ผลการประเมินภาวะวิกฤติ เดือน กุมภาพันธ์ ปีงบประมาณ 2566</t>
  </si>
  <si>
    <t>Risk Scoring ก.พ.66</t>
  </si>
  <si>
    <t>Risk Scoring เดือน ม.ค.66</t>
  </si>
  <si>
    <t>ผลการประเมินภาวะวิกฤติ เดือน มีนาคม ปีงบประมาณ 2566</t>
  </si>
  <si>
    <t>ผลการประเมินภาวะวิกฤติ เดือน พฤษภาคม ปีงบประมาณ 2566</t>
  </si>
  <si>
    <t>Risk Scoring มี.ค.66</t>
  </si>
  <si>
    <t>Risk Scoring เดือน ก.พ.66</t>
  </si>
  <si>
    <t>Risk Scoring เม.ย.66</t>
  </si>
  <si>
    <t>Risk Scoring เดือน มี.ค.66</t>
  </si>
  <si>
    <t>Risk Scoring พ.ค.66</t>
  </si>
  <si>
    <t>Risk Scoring เดือน เม.ย.66</t>
  </si>
  <si>
    <t>ผลการประเมินภาวะวิกฤติ เดือน มิถุนายน ปีงบประมาณ 2566</t>
  </si>
  <si>
    <t>Risk Scoring มิ.ย.66</t>
  </si>
  <si>
    <t>Risk Scoring เดือน พ.ค.66</t>
  </si>
  <si>
    <t>ผลการประเมินภาวะวิกฤติ เดือน กรกฏาคม ปีงบประมาณ 2566</t>
  </si>
  <si>
    <t>Risk Scoring ก.ค.66</t>
  </si>
  <si>
    <t>Risk Scoring เดือน มิ.ย.66</t>
  </si>
  <si>
    <t>ผลการประเมินภาวะวิกฤติ เดือน สิงหาคม ปีงบประมาณ 2566</t>
  </si>
  <si>
    <t>Risk Scoring ส.ค.66</t>
  </si>
  <si>
    <t>Risk Scoring เดือน ก.ค.66</t>
  </si>
  <si>
    <t xml:space="preserve">เงินบำรุงคงเหลือหักหนี้แล้ว </t>
  </si>
  <si>
    <t>ผลการประเมินภาวะวิกฤติ เดือน กันยายน ปีงบประมาณ 2566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</si>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</sst>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  <numFmt numFmtId="192" formatCode="#.00,,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Border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87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Fill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 applyBorder="1"/>
    <xf numFmtId="0" fontId="11" fillId="0" borderId="7" xfId="0" applyFont="1" applyBorder="1" applyAlignment="1">
      <alignment horizontal="center"/>
    </xf>
    <xf numFmtId="191" fontId="8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 readingOrder="1"/>
    </xf>
    <xf numFmtId="188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Fill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43" fontId="15" fillId="0" borderId="4" xfId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5" fillId="0" borderId="4" xfId="1" applyFont="1" applyBorder="1" applyAlignment="1">
      <alignment horizontal="center" vertical="center"/>
    </xf>
    <xf numFmtId="0" fontId="11" fillId="0" borderId="0" xfId="0" applyFont="1" applyBorder="1" applyAlignment="1"/>
    <xf numFmtId="0" fontId="6" fillId="0" borderId="8" xfId="0" applyFont="1" applyBorder="1" applyAlignment="1">
      <alignment horizontal="left" vertical="center" wrapText="1" readingOrder="1"/>
    </xf>
    <xf numFmtId="0" fontId="6" fillId="0" borderId="8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14" fontId="8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87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5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7" fillId="0" borderId="8" xfId="0" applyFont="1" applyBorder="1" applyAlignment="1">
      <alignment horizontal="center" vertical="center"/>
    </xf>
    <xf numFmtId="4" fontId="27" fillId="0" borderId="8" xfId="0" applyNumberFormat="1" applyFont="1" applyFill="1" applyBorder="1" applyAlignment="1">
      <alignment horizontal="center" vertical="center" wrapText="1" readingOrder="1"/>
    </xf>
    <xf numFmtId="188" fontId="28" fillId="2" borderId="8" xfId="0" applyNumberFormat="1" applyFont="1" applyFill="1" applyBorder="1" applyAlignment="1">
      <alignment horizontal="center" vertical="center" wrapText="1" readingOrder="1"/>
    </xf>
    <xf numFmtId="3" fontId="29" fillId="0" borderId="8" xfId="0" applyNumberFormat="1" applyFont="1" applyFill="1" applyBorder="1" applyAlignment="1">
      <alignment horizontal="center" vertical="center" wrapText="1" readingOrder="1"/>
    </xf>
    <xf numFmtId="0" fontId="2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" fontId="30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9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88" fontId="27" fillId="2" borderId="8" xfId="0" applyNumberFormat="1" applyFont="1" applyFill="1" applyBorder="1" applyAlignment="1">
      <alignment horizontal="center" vertical="center" wrapText="1" readingOrder="1"/>
    </xf>
    <xf numFmtId="3" fontId="27" fillId="0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 readingOrder="1"/>
    </xf>
    <xf numFmtId="3" fontId="8" fillId="0" borderId="18" xfId="0" applyNumberFormat="1" applyFont="1" applyFill="1" applyBorder="1" applyAlignment="1">
      <alignment horizontal="center" vertical="center" wrapText="1" readingOrder="1"/>
    </xf>
    <xf numFmtId="3" fontId="8" fillId="0" borderId="19" xfId="0" applyNumberFormat="1" applyFont="1" applyFill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92" fontId="6" fillId="0" borderId="8" xfId="1" applyNumberFormat="1" applyFont="1" applyBorder="1" applyAlignment="1">
      <alignment horizontal="center" vertical="center" wrapText="1" readingOrder="1"/>
    </xf>
    <xf numFmtId="192" fontId="25" fillId="0" borderId="8" xfId="0" applyNumberFormat="1" applyFont="1" applyBorder="1" applyAlignment="1">
      <alignment horizontal="center" vertical="center"/>
    </xf>
    <xf numFmtId="192" fontId="9" fillId="0" borderId="8" xfId="1" applyNumberFormat="1" applyFont="1" applyBorder="1" applyAlignment="1">
      <alignment horizontal="center" vertical="center" wrapText="1" readingOrder="1"/>
    </xf>
    <xf numFmtId="192" fontId="9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 readingOrder="1"/>
    </xf>
    <xf numFmtId="3" fontId="12" fillId="11" borderId="8" xfId="0" applyNumberFormat="1" applyFont="1" applyFill="1" applyBorder="1" applyAlignment="1" applyProtection="1">
      <alignment horizontal="center" vertical="center" wrapText="1"/>
    </xf>
    <xf numFmtId="3" fontId="12" fillId="10" borderId="8" xfId="0" applyNumberFormat="1" applyFont="1" applyFill="1" applyBorder="1" applyAlignment="1" applyProtection="1">
      <alignment horizontal="center" vertical="center" wrapText="1"/>
    </xf>
    <xf numFmtId="3" fontId="12" fillId="6" borderId="8" xfId="0" applyNumberFormat="1" applyFont="1" applyFill="1" applyBorder="1" applyAlignment="1" applyProtection="1">
      <alignment horizontal="center" vertical="center" wrapText="1"/>
    </xf>
    <xf numFmtId="3" fontId="12" fillId="3" borderId="8" xfId="0" applyNumberFormat="1" applyFont="1" applyFill="1" applyBorder="1" applyAlignment="1" applyProtection="1">
      <alignment horizontal="center" vertical="center" wrapText="1"/>
    </xf>
    <xf numFmtId="189" fontId="14" fillId="6" borderId="8" xfId="0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 applyProtection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 applyProtection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11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 applyProtection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 applyProtection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 applyProtection="1">
      <alignment horizontal="center" vertical="center" wrapText="1"/>
    </xf>
    <xf numFmtId="189" fontId="14" fillId="6" borderId="10" xfId="0" applyNumberFormat="1" applyFont="1" applyFill="1" applyBorder="1" applyAlignment="1" applyProtection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12" fillId="13" borderId="8" xfId="0" applyNumberFormat="1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 readingOrder="1"/>
    </xf>
    <xf numFmtId="3" fontId="12" fillId="6" borderId="15" xfId="0" applyNumberFormat="1" applyFont="1" applyFill="1" applyBorder="1" applyAlignment="1" applyProtection="1">
      <alignment horizontal="center" vertical="center" wrapText="1"/>
    </xf>
    <xf numFmtId="3" fontId="12" fillId="3" borderId="17" xfId="0" applyNumberFormat="1" applyFont="1" applyFill="1" applyBorder="1" applyAlignment="1" applyProtection="1">
      <alignment horizontal="center" vertical="center" wrapText="1"/>
    </xf>
    <xf numFmtId="3" fontId="12" fillId="3" borderId="18" xfId="0" applyNumberFormat="1" applyFont="1" applyFill="1" applyBorder="1" applyAlignment="1" applyProtection="1">
      <alignment horizontal="center" vertical="center" wrapText="1"/>
    </xf>
    <xf numFmtId="189" fontId="14" fillId="6" borderId="15" xfId="0" applyNumberFormat="1" applyFont="1" applyFill="1" applyBorder="1" applyAlignment="1" applyProtection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2" fontId="10" fillId="0" borderId="8" xfId="0" applyNumberFormat="1" applyFont="1" applyFill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0.00</c:formatCode>
                <c:ptCount val="16"/>
                <c:pt idx="0">
                  <c:v>2.68</c:v>
                </c:pt>
                <c:pt idx="1">
                  <c:v>1.59</c:v>
                </c:pt>
                <c:pt idx="2" formatCode="General">
                  <c:v>3.93</c:v>
                </c:pt>
                <c:pt idx="3" formatCode="General">
                  <c:v>18.55</c:v>
                </c:pt>
                <c:pt idx="4" formatCode="General">
                  <c:v>6.06</c:v>
                </c:pt>
                <c:pt idx="5" formatCode="General">
                  <c:v>2.11</c:v>
                </c:pt>
                <c:pt idx="6" formatCode="General">
                  <c:v>9.84</c:v>
                </c:pt>
                <c:pt idx="7">
                  <c:v>3.09</c:v>
                </c:pt>
                <c:pt idx="8">
                  <c:v>12.12</c:v>
                </c:pt>
                <c:pt idx="9">
                  <c:v>5.21</c:v>
                </c:pt>
                <c:pt idx="10" formatCode="General">
                  <c:v>8.6999999999999993</c:v>
                </c:pt>
                <c:pt idx="11" formatCode="General">
                  <c:v>8.89</c:v>
                </c:pt>
                <c:pt idx="12" formatCode="General">
                  <c:v>4.1100000000000003</c:v>
                </c:pt>
                <c:pt idx="13">
                  <c:v>16.809999999999999</c:v>
                </c:pt>
                <c:pt idx="14" formatCode="General">
                  <c:v>3.82</c:v>
                </c:pt>
                <c:pt idx="15" formatCode="General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  <c:pt idx="0">
                  <c:v>2.44</c:v>
                </c:pt>
                <c:pt idx="1">
                  <c:v>1.18</c:v>
                </c:pt>
                <c:pt idx="2">
                  <c:v>3.71</c:v>
                </c:pt>
                <c:pt idx="3">
                  <c:v>18.25</c:v>
                </c:pt>
                <c:pt idx="4">
                  <c:v>5.67</c:v>
                </c:pt>
                <c:pt idx="5">
                  <c:v>1.96</c:v>
                </c:pt>
                <c:pt idx="6">
                  <c:v>9.4700000000000006</c:v>
                </c:pt>
                <c:pt idx="7" formatCode="0.00">
                  <c:v>2.8</c:v>
                </c:pt>
                <c:pt idx="8">
                  <c:v>11.78</c:v>
                </c:pt>
                <c:pt idx="9">
                  <c:v>5.09</c:v>
                </c:pt>
                <c:pt idx="10" formatCode="0.00">
                  <c:v>8.19</c:v>
                </c:pt>
                <c:pt idx="11" formatCode="0.00">
                  <c:v>8.48</c:v>
                </c:pt>
                <c:pt idx="12">
                  <c:v>3.91</c:v>
                </c:pt>
                <c:pt idx="13">
                  <c:v>16.579999999999998</c:v>
                </c:pt>
                <c:pt idx="14">
                  <c:v>3.46</c:v>
                </c:pt>
                <c:pt idx="15">
                  <c:v>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0.00</c:formatCode>
                <c:ptCount val="16"/>
                <c:pt idx="0" formatCode="General">
                  <c:v>1.32</c:v>
                </c:pt>
                <c:pt idx="1">
                  <c:v>4.84</c:v>
                </c:pt>
                <c:pt idx="2" formatCode="General">
                  <c:v>2.89</c:v>
                </c:pt>
                <c:pt idx="3" formatCode="General">
                  <c:v>16.5</c:v>
                </c:pt>
                <c:pt idx="4" formatCode="General">
                  <c:v>4.4000000000000004</c:v>
                </c:pt>
                <c:pt idx="5" formatCode="General">
                  <c:v>1.31</c:v>
                </c:pt>
                <c:pt idx="6" formatCode="General">
                  <c:v>8.7899999999999991</c:v>
                </c:pt>
                <c:pt idx="7">
                  <c:v>2.08</c:v>
                </c:pt>
                <c:pt idx="8" formatCode="General">
                  <c:v>9.43</c:v>
                </c:pt>
                <c:pt idx="9" formatCode="General">
                  <c:v>3.97</c:v>
                </c:pt>
                <c:pt idx="10" formatCode="General">
                  <c:v>6.76</c:v>
                </c:pt>
                <c:pt idx="11">
                  <c:v>6.74</c:v>
                </c:pt>
                <c:pt idx="12">
                  <c:v>3.59</c:v>
                </c:pt>
                <c:pt idx="13" formatCode="General">
                  <c:v>14.84</c:v>
                </c:pt>
                <c:pt idx="14" formatCode="General">
                  <c:v>1.63</c:v>
                </c:pt>
                <c:pt idx="15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  <c:pt idx="0">
                  <c:v>29408854.370000001</c:v>
                </c:pt>
                <c:pt idx="1">
                  <c:v>2116390.8199999998</c:v>
                </c:pt>
                <c:pt idx="2">
                  <c:v>-487961.53</c:v>
                </c:pt>
                <c:pt idx="3">
                  <c:v>-794590.62</c:v>
                </c:pt>
                <c:pt idx="4">
                  <c:v>-6483386.0999999996</c:v>
                </c:pt>
                <c:pt idx="5">
                  <c:v>-1340784.58</c:v>
                </c:pt>
                <c:pt idx="6">
                  <c:v>-12974634.970000001</c:v>
                </c:pt>
                <c:pt idx="7">
                  <c:v>-479473.2</c:v>
                </c:pt>
                <c:pt idx="8">
                  <c:v>-1388952.06</c:v>
                </c:pt>
                <c:pt idx="9">
                  <c:v>353057.08</c:v>
                </c:pt>
                <c:pt idx="10">
                  <c:v>1036844.89</c:v>
                </c:pt>
                <c:pt idx="11">
                  <c:v>8228678.5999999996</c:v>
                </c:pt>
                <c:pt idx="12">
                  <c:v>-958088.86</c:v>
                </c:pt>
                <c:pt idx="13">
                  <c:v>-840191.54</c:v>
                </c:pt>
                <c:pt idx="14">
                  <c:v>-2497167.1</c:v>
                </c:pt>
                <c:pt idx="15">
                  <c:v>-1444850.49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  <c:pt idx="0">
                  <c:v>36696497.740000002</c:v>
                </c:pt>
                <c:pt idx="1">
                  <c:v>7180242.8099999996</c:v>
                </c:pt>
                <c:pt idx="2">
                  <c:v>-198571.15</c:v>
                </c:pt>
                <c:pt idx="3">
                  <c:v>-138203.57999999999</c:v>
                </c:pt>
                <c:pt idx="4">
                  <c:v>-5842500.9900000002</c:v>
                </c:pt>
                <c:pt idx="5">
                  <c:v>-1020997.77</c:v>
                </c:pt>
                <c:pt idx="6">
                  <c:v>-4986240.4000000004</c:v>
                </c:pt>
                <c:pt idx="7">
                  <c:v>-189385.75</c:v>
                </c:pt>
                <c:pt idx="8">
                  <c:v>-911124.86</c:v>
                </c:pt>
                <c:pt idx="9">
                  <c:v>1032681.94</c:v>
                </c:pt>
                <c:pt idx="10">
                  <c:v>1582230.02</c:v>
                </c:pt>
                <c:pt idx="11">
                  <c:v>9609158.0600000005</c:v>
                </c:pt>
                <c:pt idx="12">
                  <c:v>-700447.19</c:v>
                </c:pt>
                <c:pt idx="13">
                  <c:v>-305027.96000000002</c:v>
                </c:pt>
                <c:pt idx="14">
                  <c:v>-2119758.7400000002</c:v>
                </c:pt>
                <c:pt idx="15">
                  <c:v>-1064095.42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271462</xdr:colOff>
      <xdr:row>9</xdr:row>
      <xdr:rowOff>142875</xdr:rowOff>
    </xdr:from>
    <xdr:to>
      <xdr:col>17</xdr:col>
      <xdr:colOff>42862</xdr:colOff>
      <xdr:row>17</xdr:row>
      <xdr:rowOff>219075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abSelected="1" topLeftCell="B1" zoomScale="80" zoomScaleNormal="8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>
        <v>44886</v>
      </c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63</v>
      </c>
      <c r="O2" s="124" t="s">
        <v>64</v>
      </c>
      <c r="P2" s="124" t="s">
        <v>56</v>
      </c>
      <c r="Q2" s="118" t="s">
        <v>61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24"/>
      <c r="P3" s="124"/>
      <c r="Q3" s="118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24"/>
      <c r="P4" s="124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2.68</v>
      </c>
      <c r="E5" s="54">
        <v>2.44</v>
      </c>
      <c r="F5" s="54">
        <v>1.32</v>
      </c>
      <c r="G5" s="47">
        <f t="shared" ref="G5:G20" si="0">(IF(D5&lt;1.5,1,0))+(IF(E5&lt;1,1,0))+(IF(F5&lt;0.8,1,0))</f>
        <v>0</v>
      </c>
      <c r="H5" s="88">
        <v>394880875.94</v>
      </c>
      <c r="I5" s="51">
        <v>29408854.370000001</v>
      </c>
      <c r="J5" s="47">
        <f t="shared" ref="J5:J20" si="1">IF(I5&lt;0,1,0)+IF(H5&lt;0,1,0)</f>
        <v>0</v>
      </c>
      <c r="K5" s="49">
        <f t="shared" ref="K5:K20" si="2">SUM(I5/1)</f>
        <v>29408854.370000001</v>
      </c>
      <c r="L5" s="45">
        <f t="shared" ref="L5:L20" si="3">+H5/K5</f>
        <v>13.427278430227405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0</v>
      </c>
      <c r="O5" s="46">
        <v>0</v>
      </c>
      <c r="P5" s="69">
        <v>36696497.740000002</v>
      </c>
      <c r="Q5" s="52">
        <v>76101189.170000002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150">
        <v>2.08</v>
      </c>
      <c r="E6" s="150">
        <v>1.99</v>
      </c>
      <c r="F6" s="150">
        <v>1.1599999999999999</v>
      </c>
      <c r="G6" s="61">
        <f t="shared" si="0"/>
        <v>0</v>
      </c>
      <c r="H6" s="52">
        <v>143206204.16</v>
      </c>
      <c r="I6" s="51">
        <v>2116390.8199999998</v>
      </c>
      <c r="J6" s="61">
        <f t="shared" si="1"/>
        <v>0</v>
      </c>
      <c r="K6" s="49">
        <f>SUM(I6/1)</f>
        <v>2116390.8199999998</v>
      </c>
      <c r="L6" s="45">
        <f t="shared" si="3"/>
        <v>67.665292632482689</v>
      </c>
      <c r="M6" s="47">
        <f t="shared" si="4"/>
        <v>0</v>
      </c>
      <c r="N6" s="46">
        <f t="shared" si="5"/>
        <v>0</v>
      </c>
      <c r="O6" s="46">
        <v>0</v>
      </c>
      <c r="P6" s="69">
        <v>7180242.8099999996</v>
      </c>
      <c r="Q6" s="52">
        <v>20987292.780000001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3.93</v>
      </c>
      <c r="E7" s="54">
        <v>3.71</v>
      </c>
      <c r="F7" s="54">
        <v>2.89</v>
      </c>
      <c r="G7" s="47">
        <f t="shared" si="0"/>
        <v>0</v>
      </c>
      <c r="H7" s="52">
        <v>75101814.209999993</v>
      </c>
      <c r="I7" s="62">
        <v>-487961.53</v>
      </c>
      <c r="J7" s="42">
        <f t="shared" si="1"/>
        <v>1</v>
      </c>
      <c r="K7" s="55">
        <f t="shared" si="2"/>
        <v>-487961.53</v>
      </c>
      <c r="L7" s="45">
        <f t="shared" si="3"/>
        <v>-153.90929323875181</v>
      </c>
      <c r="M7" s="47">
        <f t="shared" si="4"/>
        <v>0</v>
      </c>
      <c r="N7" s="46">
        <f>SUM(G7+J7+M7)</f>
        <v>1</v>
      </c>
      <c r="O7" s="46">
        <v>0</v>
      </c>
      <c r="P7" s="62">
        <v>-198571.15</v>
      </c>
      <c r="Q7" s="52">
        <v>48498226.840000004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18.55</v>
      </c>
      <c r="E8" s="54">
        <v>18.25</v>
      </c>
      <c r="F8" s="54">
        <v>16.5</v>
      </c>
      <c r="G8" s="61">
        <f t="shared" si="0"/>
        <v>0</v>
      </c>
      <c r="H8" s="52">
        <v>151345512.21000001</v>
      </c>
      <c r="I8" s="62">
        <v>-794590.62</v>
      </c>
      <c r="J8" s="53">
        <f t="shared" si="1"/>
        <v>1</v>
      </c>
      <c r="K8" s="55">
        <f t="shared" si="2"/>
        <v>-794590.62</v>
      </c>
      <c r="L8" s="45">
        <f t="shared" si="3"/>
        <v>-190.46979463462583</v>
      </c>
      <c r="M8" s="47">
        <f t="shared" si="4"/>
        <v>0</v>
      </c>
      <c r="N8" s="46">
        <f t="shared" si="5"/>
        <v>1</v>
      </c>
      <c r="O8" s="46">
        <v>0</v>
      </c>
      <c r="P8" s="62">
        <v>-138203.57999999999</v>
      </c>
      <c r="Q8" s="52">
        <v>133638508.97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6.06</v>
      </c>
      <c r="E9" s="54">
        <v>5.67</v>
      </c>
      <c r="F9" s="54">
        <v>4.4000000000000004</v>
      </c>
      <c r="G9" s="47">
        <f t="shared" si="0"/>
        <v>0</v>
      </c>
      <c r="H9" s="52">
        <v>57811709.740000002</v>
      </c>
      <c r="I9" s="105">
        <v>-6483386.0999999996</v>
      </c>
      <c r="J9" s="42">
        <f t="shared" si="1"/>
        <v>1</v>
      </c>
      <c r="K9" s="55">
        <f t="shared" si="2"/>
        <v>-6483386.0999999996</v>
      </c>
      <c r="L9" s="45">
        <f t="shared" si="3"/>
        <v>-8.9169006516517673</v>
      </c>
      <c r="M9" s="47">
        <f t="shared" si="4"/>
        <v>0</v>
      </c>
      <c r="N9" s="46">
        <f t="shared" si="5"/>
        <v>1</v>
      </c>
      <c r="O9" s="46">
        <v>0</v>
      </c>
      <c r="P9" s="62">
        <v>-5842500.9900000002</v>
      </c>
      <c r="Q9" s="52">
        <v>38862071.829999998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2.11</v>
      </c>
      <c r="E10" s="54">
        <v>1.96</v>
      </c>
      <c r="F10" s="54">
        <v>1.31</v>
      </c>
      <c r="G10" s="47">
        <f t="shared" si="0"/>
        <v>0</v>
      </c>
      <c r="H10" s="52">
        <v>18594863.300000001</v>
      </c>
      <c r="I10" s="62">
        <v>-1340784.58</v>
      </c>
      <c r="J10" s="42">
        <f t="shared" si="1"/>
        <v>1</v>
      </c>
      <c r="K10" s="55">
        <f t="shared" si="2"/>
        <v>-1340784.58</v>
      </c>
      <c r="L10" s="45">
        <f t="shared" si="3"/>
        <v>-13.868643462471802</v>
      </c>
      <c r="M10" s="47">
        <f t="shared" si="4"/>
        <v>0</v>
      </c>
      <c r="N10" s="46">
        <f t="shared" si="5"/>
        <v>1</v>
      </c>
      <c r="O10" s="46">
        <v>0</v>
      </c>
      <c r="P10" s="62">
        <v>-1020997.77</v>
      </c>
      <c r="Q10" s="52">
        <v>5112740.71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9.84</v>
      </c>
      <c r="E11" s="54">
        <v>9.4700000000000006</v>
      </c>
      <c r="F11" s="54">
        <v>8.7899999999999991</v>
      </c>
      <c r="G11" s="47">
        <f t="shared" si="0"/>
        <v>0</v>
      </c>
      <c r="H11" s="52">
        <v>253721343.36000001</v>
      </c>
      <c r="I11" s="62">
        <v>-12974634.970000001</v>
      </c>
      <c r="J11" s="42">
        <f t="shared" si="1"/>
        <v>1</v>
      </c>
      <c r="K11" s="55">
        <f t="shared" si="2"/>
        <v>-12974634.970000001</v>
      </c>
      <c r="L11" s="45">
        <f t="shared" si="3"/>
        <v>-19.555181625275427</v>
      </c>
      <c r="M11" s="47">
        <f t="shared" si="4"/>
        <v>0</v>
      </c>
      <c r="N11" s="46">
        <f t="shared" si="5"/>
        <v>1</v>
      </c>
      <c r="O11" s="46">
        <v>0</v>
      </c>
      <c r="P11" s="62">
        <v>-4986240.4000000004</v>
      </c>
      <c r="Q11" s="52">
        <v>221434725.44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3.09</v>
      </c>
      <c r="E12" s="54">
        <v>2.8</v>
      </c>
      <c r="F12" s="54">
        <v>2.08</v>
      </c>
      <c r="G12" s="47">
        <f t="shared" si="0"/>
        <v>0</v>
      </c>
      <c r="H12" s="52">
        <v>37519182.350000001</v>
      </c>
      <c r="I12" s="62">
        <v>-479473.2</v>
      </c>
      <c r="J12" s="42">
        <f t="shared" si="1"/>
        <v>1</v>
      </c>
      <c r="K12" s="55">
        <f t="shared" si="2"/>
        <v>-479473.2</v>
      </c>
      <c r="L12" s="45">
        <f t="shared" si="3"/>
        <v>-78.250843529940781</v>
      </c>
      <c r="M12" s="47">
        <f t="shared" si="4"/>
        <v>0</v>
      </c>
      <c r="N12" s="46">
        <f t="shared" si="5"/>
        <v>1</v>
      </c>
      <c r="O12" s="46">
        <v>0</v>
      </c>
      <c r="P12" s="62">
        <v>-189385.75</v>
      </c>
      <c r="Q12" s="52">
        <v>18655803.98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12.12</v>
      </c>
      <c r="E13" s="54">
        <v>11.78</v>
      </c>
      <c r="F13" s="54">
        <v>9.43</v>
      </c>
      <c r="G13" s="47">
        <f t="shared" si="0"/>
        <v>0</v>
      </c>
      <c r="H13" s="52">
        <v>93168108.239999995</v>
      </c>
      <c r="I13" s="62">
        <v>-1388952.06</v>
      </c>
      <c r="J13" s="42">
        <f t="shared" si="1"/>
        <v>1</v>
      </c>
      <c r="K13" s="55">
        <f t="shared" si="2"/>
        <v>-1388952.06</v>
      </c>
      <c r="L13" s="45">
        <f t="shared" si="3"/>
        <v>-67.077987011301161</v>
      </c>
      <c r="M13" s="47">
        <f t="shared" si="4"/>
        <v>0</v>
      </c>
      <c r="N13" s="46">
        <f t="shared" si="5"/>
        <v>1</v>
      </c>
      <c r="O13" s="46">
        <v>0</v>
      </c>
      <c r="P13" s="62">
        <v>-911124.86</v>
      </c>
      <c r="Q13" s="52">
        <v>70474787.150000006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5.21</v>
      </c>
      <c r="E14" s="54">
        <v>5.09</v>
      </c>
      <c r="F14" s="54">
        <v>3.97</v>
      </c>
      <c r="G14" s="47">
        <f t="shared" si="0"/>
        <v>0</v>
      </c>
      <c r="H14" s="52">
        <v>75431863.230000004</v>
      </c>
      <c r="I14" s="51">
        <v>353057.08</v>
      </c>
      <c r="J14" s="47">
        <f t="shared" si="1"/>
        <v>0</v>
      </c>
      <c r="K14" s="49">
        <f t="shared" si="2"/>
        <v>353057.08</v>
      </c>
      <c r="L14" s="45">
        <f t="shared" si="3"/>
        <v>213.65345011633812</v>
      </c>
      <c r="M14" s="47">
        <f t="shared" si="4"/>
        <v>0</v>
      </c>
      <c r="N14" s="46">
        <f t="shared" si="5"/>
        <v>0</v>
      </c>
      <c r="O14" s="46">
        <v>0</v>
      </c>
      <c r="P14" s="69">
        <v>1032681.94</v>
      </c>
      <c r="Q14" s="52">
        <v>53292055.030000001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8.6999999999999993</v>
      </c>
      <c r="E15" s="54">
        <v>8.19</v>
      </c>
      <c r="F15" s="54">
        <v>6.76</v>
      </c>
      <c r="G15" s="47">
        <f t="shared" si="0"/>
        <v>0</v>
      </c>
      <c r="H15" s="52">
        <v>71204447.319999993</v>
      </c>
      <c r="I15" s="51">
        <v>1036844.89</v>
      </c>
      <c r="J15" s="47">
        <f t="shared" si="1"/>
        <v>0</v>
      </c>
      <c r="K15" s="49">
        <f t="shared" si="2"/>
        <v>1036844.89</v>
      </c>
      <c r="L15" s="45">
        <f t="shared" si="3"/>
        <v>68.674155610681552</v>
      </c>
      <c r="M15" s="47">
        <f t="shared" si="4"/>
        <v>0</v>
      </c>
      <c r="N15" s="46">
        <f t="shared" si="5"/>
        <v>0</v>
      </c>
      <c r="O15" s="46">
        <v>0</v>
      </c>
      <c r="P15" s="69">
        <v>1582230.02</v>
      </c>
      <c r="Q15" s="52">
        <v>53262466.450000003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8.89</v>
      </c>
      <c r="E16" s="54">
        <v>8.48</v>
      </c>
      <c r="F16" s="54">
        <v>6.74</v>
      </c>
      <c r="G16" s="47">
        <f t="shared" si="0"/>
        <v>0</v>
      </c>
      <c r="H16" s="52">
        <v>189280203.27000001</v>
      </c>
      <c r="I16" s="87">
        <v>8228678.5999999996</v>
      </c>
      <c r="J16" s="47">
        <f t="shared" si="1"/>
        <v>0</v>
      </c>
      <c r="K16" s="49">
        <f t="shared" si="2"/>
        <v>8228678.5999999996</v>
      </c>
      <c r="L16" s="45">
        <f t="shared" si="3"/>
        <v>23.002502889102999</v>
      </c>
      <c r="M16" s="47">
        <f t="shared" si="4"/>
        <v>0</v>
      </c>
      <c r="N16" s="46">
        <f t="shared" si="5"/>
        <v>0</v>
      </c>
      <c r="O16" s="46">
        <v>0</v>
      </c>
      <c r="P16" s="69">
        <v>9609158.0600000005</v>
      </c>
      <c r="Q16" s="52">
        <v>137669208.93000001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4.1100000000000003</v>
      </c>
      <c r="E17" s="54">
        <v>3.91</v>
      </c>
      <c r="F17" s="54">
        <v>3.59</v>
      </c>
      <c r="G17" s="47">
        <f t="shared" si="0"/>
        <v>0</v>
      </c>
      <c r="H17" s="52">
        <v>22902026.739999998</v>
      </c>
      <c r="I17" s="62">
        <v>-958088.86</v>
      </c>
      <c r="J17" s="42">
        <f t="shared" si="1"/>
        <v>1</v>
      </c>
      <c r="K17" s="55">
        <f t="shared" si="2"/>
        <v>-958088.86</v>
      </c>
      <c r="L17" s="45">
        <f t="shared" si="3"/>
        <v>-23.903864971355578</v>
      </c>
      <c r="M17" s="47">
        <f t="shared" si="4"/>
        <v>0</v>
      </c>
      <c r="N17" s="46">
        <f t="shared" si="5"/>
        <v>1</v>
      </c>
      <c r="O17" s="46">
        <v>0</v>
      </c>
      <c r="P17" s="62">
        <v>-700447.19</v>
      </c>
      <c r="Q17" s="52">
        <v>19087832.899999999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16.809999999999999</v>
      </c>
      <c r="E18" s="54">
        <v>16.579999999999998</v>
      </c>
      <c r="F18" s="54">
        <v>14.84</v>
      </c>
      <c r="G18" s="47">
        <f t="shared" si="0"/>
        <v>0</v>
      </c>
      <c r="H18" s="88">
        <v>201660538.88</v>
      </c>
      <c r="I18" s="62">
        <v>-840191.54</v>
      </c>
      <c r="J18" s="42">
        <f t="shared" si="1"/>
        <v>1</v>
      </c>
      <c r="K18" s="55">
        <f t="shared" si="2"/>
        <v>-840191.54</v>
      </c>
      <c r="L18" s="45">
        <f t="shared" si="3"/>
        <v>-240.01734042692215</v>
      </c>
      <c r="M18" s="47">
        <f t="shared" si="4"/>
        <v>0</v>
      </c>
      <c r="N18" s="46">
        <f t="shared" si="5"/>
        <v>1</v>
      </c>
      <c r="O18" s="46">
        <v>0</v>
      </c>
      <c r="P18" s="62">
        <v>-305027.96000000002</v>
      </c>
      <c r="Q18" s="52">
        <v>176529896.22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3.82</v>
      </c>
      <c r="E19" s="54">
        <v>3.46</v>
      </c>
      <c r="F19" s="54">
        <v>1.63</v>
      </c>
      <c r="G19" s="47">
        <f t="shared" si="0"/>
        <v>0</v>
      </c>
      <c r="H19" s="51">
        <v>23983068.469999999</v>
      </c>
      <c r="I19" s="62">
        <v>-2497167.1</v>
      </c>
      <c r="J19" s="42">
        <f t="shared" si="1"/>
        <v>1</v>
      </c>
      <c r="K19" s="55">
        <f t="shared" si="2"/>
        <v>-2497167.1</v>
      </c>
      <c r="L19" s="45">
        <f t="shared" si="3"/>
        <v>-9.6041103817201492</v>
      </c>
      <c r="M19" s="47">
        <f t="shared" si="4"/>
        <v>0</v>
      </c>
      <c r="N19" s="46">
        <f t="shared" si="5"/>
        <v>1</v>
      </c>
      <c r="O19" s="46">
        <v>0</v>
      </c>
      <c r="P19" s="62">
        <v>-2119758.7400000002</v>
      </c>
      <c r="Q19" s="52">
        <v>5377994.21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2.86</v>
      </c>
      <c r="E20" s="54">
        <v>2.63</v>
      </c>
      <c r="F20" s="54">
        <v>1.62</v>
      </c>
      <c r="G20" s="47">
        <f t="shared" si="0"/>
        <v>0</v>
      </c>
      <c r="H20" s="51">
        <v>13819941.619999999</v>
      </c>
      <c r="I20" s="62">
        <v>-1444850.49</v>
      </c>
      <c r="J20" s="42">
        <f t="shared" si="1"/>
        <v>1</v>
      </c>
      <c r="K20" s="55">
        <f t="shared" si="2"/>
        <v>-1444850.49</v>
      </c>
      <c r="L20" s="45">
        <f t="shared" si="3"/>
        <v>-9.5649630987078798</v>
      </c>
      <c r="M20" s="47">
        <f t="shared" si="4"/>
        <v>0</v>
      </c>
      <c r="N20" s="46">
        <f t="shared" si="5"/>
        <v>1</v>
      </c>
      <c r="O20" s="46">
        <v>0</v>
      </c>
      <c r="P20" s="62">
        <v>-1064095.42</v>
      </c>
      <c r="Q20" s="51">
        <v>4602647.9800000004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1" t="s">
        <v>86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58" t="s">
        <v>53</v>
      </c>
      <c r="P1" s="65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87</v>
      </c>
      <c r="O2" s="131" t="s">
        <v>88</v>
      </c>
      <c r="P2" s="131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74"/>
      <c r="G5" s="74">
        <f t="shared" ref="G5:G20" si="0">(IF(D5&lt;1.5,1,0))+(IF(E5&lt;1,1,0))+(IF(F5&lt;0.8,1,0))</f>
        <v>3</v>
      </c>
      <c r="H5" s="81"/>
      <c r="I5" s="81"/>
      <c r="J5" s="74">
        <f t="shared" ref="J5:J20" si="1">IF(I5&lt;0,1,0)+IF(H5&lt;0,1,0)</f>
        <v>0</v>
      </c>
      <c r="K5" s="75">
        <f>SUM(I5/10)</f>
        <v>0</v>
      </c>
      <c r="L5" s="97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8">
        <f t="shared" ref="N5:N20" si="2">SUM(G5+J5+M5)</f>
        <v>3</v>
      </c>
      <c r="O5" s="98">
        <f>'มิ.ย.66'!N5</f>
        <v>3</v>
      </c>
      <c r="P5" s="81"/>
      <c r="Q5" s="80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4"/>
      <c r="E6" s="74"/>
      <c r="F6" s="74"/>
      <c r="G6" s="78">
        <f t="shared" si="0"/>
        <v>3</v>
      </c>
      <c r="H6" s="81"/>
      <c r="I6" s="81"/>
      <c r="J6" s="78">
        <f>IF(I6&lt;0,1,0)+IF(H6&lt;0,1,0)</f>
        <v>0</v>
      </c>
      <c r="K6" s="75">
        <f t="shared" ref="K6:K20" si="3">SUM(I6/10)</f>
        <v>0</v>
      </c>
      <c r="L6" s="97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8">
        <f>SUM(G6+J6+M6)</f>
        <v>3</v>
      </c>
      <c r="O6" s="98">
        <f>'มิ.ย.66'!N6</f>
        <v>3</v>
      </c>
      <c r="P6" s="81"/>
      <c r="Q6" s="81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4"/>
      <c r="E7" s="74"/>
      <c r="F7" s="74"/>
      <c r="G7" s="74">
        <f t="shared" si="0"/>
        <v>3</v>
      </c>
      <c r="H7" s="81"/>
      <c r="I7" s="81"/>
      <c r="J7" s="74">
        <f t="shared" si="1"/>
        <v>0</v>
      </c>
      <c r="K7" s="75">
        <f t="shared" si="3"/>
        <v>0</v>
      </c>
      <c r="L7" s="97" t="e">
        <f t="shared" ref="L7:L20" si="5">+H7/K7</f>
        <v>#DIV/0!</v>
      </c>
      <c r="M7" s="74" t="b">
        <f t="shared" si="4"/>
        <v>0</v>
      </c>
      <c r="N7" s="98">
        <f t="shared" si="2"/>
        <v>3</v>
      </c>
      <c r="O7" s="98">
        <f>'มิ.ย.66'!N7</f>
        <v>3</v>
      </c>
      <c r="P7" s="81"/>
      <c r="Q7" s="8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78">
        <f t="shared" si="0"/>
        <v>3</v>
      </c>
      <c r="H8" s="81"/>
      <c r="I8" s="99"/>
      <c r="J8" s="78">
        <f t="shared" si="1"/>
        <v>0</v>
      </c>
      <c r="K8" s="75">
        <f t="shared" si="3"/>
        <v>0</v>
      </c>
      <c r="L8" s="97" t="e">
        <f t="shared" si="5"/>
        <v>#DIV/0!</v>
      </c>
      <c r="M8" s="74" t="b">
        <f t="shared" si="4"/>
        <v>0</v>
      </c>
      <c r="N8" s="98">
        <f t="shared" si="2"/>
        <v>3</v>
      </c>
      <c r="O8" s="98">
        <f>'มิ.ย.66'!N8</f>
        <v>3</v>
      </c>
      <c r="P8" s="81"/>
      <c r="Q8" s="8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82"/>
      <c r="F9" s="74"/>
      <c r="G9" s="74">
        <f t="shared" si="0"/>
        <v>3</v>
      </c>
      <c r="H9" s="81"/>
      <c r="I9" s="81"/>
      <c r="J9" s="74">
        <f t="shared" si="1"/>
        <v>0</v>
      </c>
      <c r="K9" s="75">
        <f t="shared" si="3"/>
        <v>0</v>
      </c>
      <c r="L9" s="97" t="e">
        <f t="shared" si="5"/>
        <v>#DIV/0!</v>
      </c>
      <c r="M9" s="74" t="b">
        <f t="shared" si="4"/>
        <v>0</v>
      </c>
      <c r="N9" s="98">
        <f t="shared" si="2"/>
        <v>3</v>
      </c>
      <c r="O9" s="98">
        <f>'มิ.ย.66'!N9</f>
        <v>3</v>
      </c>
      <c r="P9" s="81"/>
      <c r="Q9" s="8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74"/>
      <c r="E10" s="74"/>
      <c r="F10" s="74"/>
      <c r="G10" s="74">
        <f t="shared" si="0"/>
        <v>3</v>
      </c>
      <c r="H10" s="81"/>
      <c r="I10" s="81"/>
      <c r="J10" s="74">
        <f t="shared" si="1"/>
        <v>0</v>
      </c>
      <c r="K10" s="75">
        <f t="shared" si="3"/>
        <v>0</v>
      </c>
      <c r="L10" s="97" t="e">
        <f t="shared" si="5"/>
        <v>#DIV/0!</v>
      </c>
      <c r="M10" s="74" t="b">
        <f t="shared" si="4"/>
        <v>0</v>
      </c>
      <c r="N10" s="98">
        <f t="shared" si="2"/>
        <v>3</v>
      </c>
      <c r="O10" s="98">
        <f>'มิ.ย.66'!N10</f>
        <v>3</v>
      </c>
      <c r="P10" s="81"/>
      <c r="Q10" s="8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82"/>
      <c r="E11" s="74"/>
      <c r="F11" s="74"/>
      <c r="G11" s="74">
        <f t="shared" si="0"/>
        <v>3</v>
      </c>
      <c r="H11" s="81"/>
      <c r="I11" s="81"/>
      <c r="J11" s="74">
        <f t="shared" si="1"/>
        <v>0</v>
      </c>
      <c r="K11" s="75">
        <f t="shared" si="3"/>
        <v>0</v>
      </c>
      <c r="L11" s="97" t="e">
        <f t="shared" si="5"/>
        <v>#DIV/0!</v>
      </c>
      <c r="M11" s="74" t="b">
        <f t="shared" si="4"/>
        <v>0</v>
      </c>
      <c r="N11" s="98">
        <f t="shared" si="2"/>
        <v>3</v>
      </c>
      <c r="O11" s="98">
        <f>'มิ.ย.66'!N11</f>
        <v>3</v>
      </c>
      <c r="P11" s="81"/>
      <c r="Q11" s="8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74"/>
      <c r="E12" s="74"/>
      <c r="F12" s="74"/>
      <c r="G12" s="74">
        <f t="shared" si="0"/>
        <v>3</v>
      </c>
      <c r="H12" s="81"/>
      <c r="I12" s="81"/>
      <c r="J12" s="74">
        <f t="shared" si="1"/>
        <v>0</v>
      </c>
      <c r="K12" s="75">
        <f t="shared" si="3"/>
        <v>0</v>
      </c>
      <c r="L12" s="97" t="e">
        <f t="shared" si="5"/>
        <v>#DIV/0!</v>
      </c>
      <c r="M12" s="74" t="b">
        <f t="shared" si="4"/>
        <v>0</v>
      </c>
      <c r="N12" s="98">
        <f t="shared" si="2"/>
        <v>3</v>
      </c>
      <c r="O12" s="98">
        <f>'มิ.ย.66'!N12</f>
        <v>3</v>
      </c>
      <c r="P12" s="81"/>
      <c r="Q12" s="8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82"/>
      <c r="E13" s="82"/>
      <c r="F13" s="74"/>
      <c r="G13" s="74">
        <f t="shared" si="0"/>
        <v>3</v>
      </c>
      <c r="H13" s="81"/>
      <c r="I13" s="81"/>
      <c r="J13" s="74">
        <f t="shared" si="1"/>
        <v>0</v>
      </c>
      <c r="K13" s="75">
        <f t="shared" si="3"/>
        <v>0</v>
      </c>
      <c r="L13" s="97" t="e">
        <f t="shared" si="5"/>
        <v>#DIV/0!</v>
      </c>
      <c r="M13" s="74" t="b">
        <f t="shared" si="4"/>
        <v>0</v>
      </c>
      <c r="N13" s="98">
        <f t="shared" si="2"/>
        <v>3</v>
      </c>
      <c r="O13" s="98">
        <f>'มิ.ย.66'!N13</f>
        <v>3</v>
      </c>
      <c r="P13" s="81"/>
      <c r="Q13" s="8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82"/>
      <c r="E14" s="82"/>
      <c r="F14" s="74"/>
      <c r="G14" s="74">
        <f t="shared" si="0"/>
        <v>3</v>
      </c>
      <c r="H14" s="81"/>
      <c r="I14" s="81"/>
      <c r="J14" s="74">
        <f t="shared" si="1"/>
        <v>0</v>
      </c>
      <c r="K14" s="75">
        <f t="shared" si="3"/>
        <v>0</v>
      </c>
      <c r="L14" s="97" t="e">
        <f t="shared" si="5"/>
        <v>#DIV/0!</v>
      </c>
      <c r="M14" s="74" t="b">
        <f t="shared" si="4"/>
        <v>0</v>
      </c>
      <c r="N14" s="98">
        <f t="shared" si="2"/>
        <v>3</v>
      </c>
      <c r="O14" s="98">
        <f>'มิ.ย.66'!N14</f>
        <v>3</v>
      </c>
      <c r="P14" s="81"/>
      <c r="Q14" s="8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74"/>
      <c r="E15" s="74"/>
      <c r="F15" s="82"/>
      <c r="G15" s="74">
        <f t="shared" si="0"/>
        <v>3</v>
      </c>
      <c r="H15" s="81"/>
      <c r="I15" s="81"/>
      <c r="J15" s="74">
        <f t="shared" si="1"/>
        <v>0</v>
      </c>
      <c r="K15" s="75">
        <f t="shared" si="3"/>
        <v>0</v>
      </c>
      <c r="L15" s="97" t="e">
        <f t="shared" si="5"/>
        <v>#DIV/0!</v>
      </c>
      <c r="M15" s="74" t="b">
        <f t="shared" si="4"/>
        <v>0</v>
      </c>
      <c r="N15" s="98">
        <f t="shared" si="2"/>
        <v>3</v>
      </c>
      <c r="O15" s="98">
        <f>'มิ.ย.66'!N15</f>
        <v>3</v>
      </c>
      <c r="P15" s="81"/>
      <c r="Q15" s="8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74"/>
      <c r="E16" s="74"/>
      <c r="F16" s="74"/>
      <c r="G16" s="74">
        <f t="shared" si="0"/>
        <v>3</v>
      </c>
      <c r="H16" s="81"/>
      <c r="I16" s="81"/>
      <c r="J16" s="74">
        <f t="shared" si="1"/>
        <v>0</v>
      </c>
      <c r="K16" s="75">
        <f t="shared" si="3"/>
        <v>0</v>
      </c>
      <c r="L16" s="97" t="e">
        <f t="shared" si="5"/>
        <v>#DIV/0!</v>
      </c>
      <c r="M16" s="74" t="b">
        <f t="shared" si="4"/>
        <v>0</v>
      </c>
      <c r="N16" s="98">
        <f t="shared" si="2"/>
        <v>3</v>
      </c>
      <c r="O16" s="98">
        <f>'มิ.ย.66'!N16</f>
        <v>3</v>
      </c>
      <c r="P16" s="81"/>
      <c r="Q16" s="8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74"/>
      <c r="E17" s="74"/>
      <c r="F17" s="74"/>
      <c r="G17" s="74">
        <f t="shared" si="0"/>
        <v>3</v>
      </c>
      <c r="H17" s="81"/>
      <c r="I17" s="81"/>
      <c r="J17" s="74">
        <f t="shared" si="1"/>
        <v>0</v>
      </c>
      <c r="K17" s="75">
        <f t="shared" si="3"/>
        <v>0</v>
      </c>
      <c r="L17" s="97" t="e">
        <f t="shared" si="5"/>
        <v>#DIV/0!</v>
      </c>
      <c r="M17" s="74" t="b">
        <f t="shared" si="4"/>
        <v>0</v>
      </c>
      <c r="N17" s="98">
        <f t="shared" si="2"/>
        <v>3</v>
      </c>
      <c r="O17" s="98">
        <f>'มิ.ย.66'!N17</f>
        <v>3</v>
      </c>
      <c r="P17" s="81"/>
      <c r="Q17" s="8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82"/>
      <c r="E18" s="74"/>
      <c r="F18" s="74"/>
      <c r="G18" s="74">
        <f t="shared" si="0"/>
        <v>3</v>
      </c>
      <c r="H18" s="81"/>
      <c r="I18" s="81"/>
      <c r="J18" s="74">
        <f t="shared" si="1"/>
        <v>0</v>
      </c>
      <c r="K18" s="75">
        <f t="shared" si="3"/>
        <v>0</v>
      </c>
      <c r="L18" s="97" t="e">
        <f t="shared" si="5"/>
        <v>#DIV/0!</v>
      </c>
      <c r="M18" s="74" t="b">
        <f t="shared" si="4"/>
        <v>0</v>
      </c>
      <c r="N18" s="98">
        <f t="shared" si="2"/>
        <v>3</v>
      </c>
      <c r="O18" s="98">
        <f>'มิ.ย.66'!N18</f>
        <v>3</v>
      </c>
      <c r="P18" s="81"/>
      <c r="Q18" s="8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74"/>
      <c r="E19" s="74"/>
      <c r="F19" s="74"/>
      <c r="G19" s="74">
        <f t="shared" si="0"/>
        <v>3</v>
      </c>
      <c r="H19" s="81"/>
      <c r="I19" s="81"/>
      <c r="J19" s="74">
        <f t="shared" si="1"/>
        <v>0</v>
      </c>
      <c r="K19" s="75">
        <f t="shared" si="3"/>
        <v>0</v>
      </c>
      <c r="L19" s="97" t="e">
        <f t="shared" si="5"/>
        <v>#DIV/0!</v>
      </c>
      <c r="M19" s="74" t="b">
        <f t="shared" si="4"/>
        <v>0</v>
      </c>
      <c r="N19" s="98">
        <f t="shared" si="2"/>
        <v>3</v>
      </c>
      <c r="O19" s="98">
        <f>'มิ.ย.66'!N19</f>
        <v>3</v>
      </c>
      <c r="P19" s="81"/>
      <c r="Q19" s="8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1"/>
      <c r="I20" s="81"/>
      <c r="J20" s="74">
        <f t="shared" si="1"/>
        <v>0</v>
      </c>
      <c r="K20" s="75">
        <f t="shared" si="3"/>
        <v>0</v>
      </c>
      <c r="L20" s="97" t="e">
        <f t="shared" si="5"/>
        <v>#DIV/0!</v>
      </c>
      <c r="M20" s="74" t="b">
        <f t="shared" si="4"/>
        <v>0</v>
      </c>
      <c r="N20" s="98">
        <f t="shared" si="2"/>
        <v>3</v>
      </c>
      <c r="O20" s="98">
        <f>'มิ.ย.66'!N20</f>
        <v>3</v>
      </c>
      <c r="P20" s="81"/>
      <c r="Q20" s="8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6.125" style="1" customWidth="1"/>
    <col min="15" max="15" width="13.375" style="1" customWidth="1"/>
    <col min="16" max="16" width="20.8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1" t="s">
        <v>89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58" t="s">
        <v>53</v>
      </c>
      <c r="P1" s="65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42" t="s">
        <v>90</v>
      </c>
      <c r="O2" s="131" t="s">
        <v>91</v>
      </c>
      <c r="P2" s="131" t="s">
        <v>56</v>
      </c>
      <c r="Q2" s="127" t="s">
        <v>92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42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42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82"/>
      <c r="G5" s="74">
        <f t="shared" ref="G5:G20" si="0">(IF(D5&lt;1.5,1,0))+(IF(E5&lt;1,1,0))+(IF(F5&lt;0.8,1,0))</f>
        <v>3</v>
      </c>
      <c r="H5" s="81"/>
      <c r="I5" s="81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'ก.ค.66'!N5</f>
        <v>3</v>
      </c>
      <c r="P5" s="81"/>
      <c r="Q5" s="80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74"/>
      <c r="E6" s="82"/>
      <c r="F6" s="74"/>
      <c r="G6" s="78">
        <f t="shared" si="0"/>
        <v>3</v>
      </c>
      <c r="H6" s="81"/>
      <c r="I6" s="81"/>
      <c r="J6" s="78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'ก.ค.66'!N6</f>
        <v>3</v>
      </c>
      <c r="P6" s="81"/>
      <c r="Q6" s="80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82"/>
      <c r="E7" s="74"/>
      <c r="F7" s="82"/>
      <c r="G7" s="74">
        <f t="shared" si="0"/>
        <v>3</v>
      </c>
      <c r="H7" s="81"/>
      <c r="I7" s="81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'ก.ค.66'!N7</f>
        <v>3</v>
      </c>
      <c r="P7" s="81"/>
      <c r="Q7" s="8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82"/>
      <c r="G8" s="78">
        <f t="shared" si="0"/>
        <v>3</v>
      </c>
      <c r="H8" s="81"/>
      <c r="I8" s="81"/>
      <c r="J8" s="78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'ก.ค.66'!N8</f>
        <v>3</v>
      </c>
      <c r="P8" s="81"/>
      <c r="Q8" s="8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1"/>
      <c r="I9" s="81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'ก.ค.66'!N9</f>
        <v>3</v>
      </c>
      <c r="P9" s="81"/>
      <c r="Q9" s="8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74"/>
      <c r="E10" s="82"/>
      <c r="F10" s="74"/>
      <c r="G10" s="74">
        <f t="shared" si="0"/>
        <v>3</v>
      </c>
      <c r="H10" s="81"/>
      <c r="I10" s="81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'ก.ค.66'!N10</f>
        <v>3</v>
      </c>
      <c r="P10" s="81"/>
      <c r="Q10" s="8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1"/>
      <c r="I11" s="81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'ก.ค.66'!N11</f>
        <v>3</v>
      </c>
      <c r="P11" s="81"/>
      <c r="Q11" s="8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74"/>
      <c r="G12" s="74">
        <f t="shared" si="0"/>
        <v>3</v>
      </c>
      <c r="H12" s="81"/>
      <c r="I12" s="81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'ก.ค.66'!N12</f>
        <v>3</v>
      </c>
      <c r="P12" s="81"/>
      <c r="Q12" s="8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82"/>
      <c r="F13" s="74"/>
      <c r="G13" s="74">
        <f t="shared" si="0"/>
        <v>3</v>
      </c>
      <c r="H13" s="81"/>
      <c r="I13" s="81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'ก.ค.66'!N13</f>
        <v>3</v>
      </c>
      <c r="P13" s="81"/>
      <c r="Q13" s="8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1"/>
      <c r="I14" s="81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'ก.ค.66'!N14</f>
        <v>3</v>
      </c>
      <c r="P14" s="81"/>
      <c r="Q14" s="8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1"/>
      <c r="I15" s="81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'ก.ค.66'!N15</f>
        <v>3</v>
      </c>
      <c r="P15" s="81"/>
      <c r="Q15" s="8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82"/>
      <c r="F16" s="74"/>
      <c r="G16" s="74">
        <f t="shared" si="0"/>
        <v>3</v>
      </c>
      <c r="H16" s="81"/>
      <c r="I16" s="81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'ก.ค.66'!N16</f>
        <v>3</v>
      </c>
      <c r="P16" s="81"/>
      <c r="Q16" s="8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1"/>
      <c r="I17" s="81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'ก.ค.66'!N17</f>
        <v>3</v>
      </c>
      <c r="P17" s="81"/>
      <c r="Q17" s="8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82"/>
      <c r="G18" s="74">
        <f t="shared" si="0"/>
        <v>3</v>
      </c>
      <c r="H18" s="81"/>
      <c r="I18" s="81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'ก.ค.66'!N18</f>
        <v>3</v>
      </c>
      <c r="P18" s="81"/>
      <c r="Q18" s="8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82"/>
      <c r="G19" s="74">
        <f t="shared" si="0"/>
        <v>3</v>
      </c>
      <c r="H19" s="81"/>
      <c r="I19" s="81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'ก.ค.66'!N19</f>
        <v>3</v>
      </c>
      <c r="P19" s="81"/>
      <c r="Q19" s="8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2"/>
      <c r="G20" s="74">
        <f t="shared" si="0"/>
        <v>3</v>
      </c>
      <c r="H20" s="81"/>
      <c r="I20" s="83"/>
      <c r="J20" s="84">
        <f t="shared" si="1"/>
        <v>0</v>
      </c>
      <c r="K20" s="85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'ก.ค.66'!N20</f>
        <v>3</v>
      </c>
      <c r="P20" s="81"/>
      <c r="Q20" s="8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41" t="s">
        <v>93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11"/>
      <c r="O1" s="58" t="s">
        <v>53</v>
      </c>
      <c r="P1" s="65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44"/>
      <c r="N2" s="145" t="s">
        <v>59</v>
      </c>
      <c r="O2" s="143" t="s">
        <v>60</v>
      </c>
      <c r="P2" s="128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47" t="s">
        <v>29</v>
      </c>
      <c r="N3" s="146"/>
      <c r="O3" s="143"/>
      <c r="P3" s="129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47"/>
      <c r="N4" s="146"/>
      <c r="O4" s="143"/>
      <c r="P4" s="130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86" t="e">
        <f>+H5/K5</f>
        <v>#DIV/0!</v>
      </c>
      <c r="M5" s="100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2">
        <f>SUM(G5+J5+M5)</f>
        <v>3</v>
      </c>
      <c r="O5" s="101">
        <f>'ส.ค.66'!N5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/>
      <c r="E6" s="47"/>
      <c r="F6" s="54"/>
      <c r="G6" s="61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86" t="e">
        <f>+H6/K6</f>
        <v>#DIV/0!</v>
      </c>
      <c r="M6" s="100" t="b">
        <f t="shared" si="2"/>
        <v>0</v>
      </c>
      <c r="N6" s="102">
        <f>SUM(G6+J6+M6)</f>
        <v>3</v>
      </c>
      <c r="O6" s="101">
        <f>'ส.ค.66'!N6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86" t="e">
        <f t="shared" ref="L7:L20" si="4">+H7/K7</f>
        <v>#DIV/0!</v>
      </c>
      <c r="M7" s="100" t="b">
        <f t="shared" si="2"/>
        <v>0</v>
      </c>
      <c r="N7" s="102">
        <f t="shared" ref="N7:N20" si="5">SUM(G7+J7+M7)</f>
        <v>3</v>
      </c>
      <c r="O7" s="101">
        <f>'ส.ค.66'!N7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86" t="e">
        <f t="shared" si="4"/>
        <v>#DIV/0!</v>
      </c>
      <c r="M8" s="100" t="b">
        <f t="shared" si="2"/>
        <v>0</v>
      </c>
      <c r="N8" s="102">
        <f t="shared" si="5"/>
        <v>3</v>
      </c>
      <c r="O8" s="101">
        <f>'ส.ค.66'!N8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86" t="e">
        <f t="shared" si="4"/>
        <v>#DIV/0!</v>
      </c>
      <c r="M9" s="100" t="b">
        <f t="shared" si="2"/>
        <v>0</v>
      </c>
      <c r="N9" s="102">
        <f t="shared" si="5"/>
        <v>3</v>
      </c>
      <c r="O9" s="101">
        <f>'ส.ค.66'!N9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86" t="e">
        <f t="shared" si="4"/>
        <v>#DIV/0!</v>
      </c>
      <c r="M10" s="100" t="b">
        <f t="shared" si="2"/>
        <v>0</v>
      </c>
      <c r="N10" s="102">
        <f t="shared" si="5"/>
        <v>3</v>
      </c>
      <c r="O10" s="101">
        <f>'ส.ค.66'!N10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86" t="e">
        <f t="shared" si="4"/>
        <v>#DIV/0!</v>
      </c>
      <c r="M11" s="100" t="b">
        <f t="shared" si="2"/>
        <v>0</v>
      </c>
      <c r="N11" s="102">
        <f t="shared" si="5"/>
        <v>3</v>
      </c>
      <c r="O11" s="101">
        <f>'ส.ค.66'!N11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54"/>
      <c r="G12" s="47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86" t="e">
        <f t="shared" si="4"/>
        <v>#DIV/0!</v>
      </c>
      <c r="M12" s="100" t="b">
        <f t="shared" si="2"/>
        <v>0</v>
      </c>
      <c r="N12" s="102">
        <f t="shared" si="5"/>
        <v>3</v>
      </c>
      <c r="O12" s="101">
        <f>'ส.ค.66'!N12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86" t="e">
        <f t="shared" si="4"/>
        <v>#DIV/0!</v>
      </c>
      <c r="M13" s="100" t="b">
        <f t="shared" si="2"/>
        <v>0</v>
      </c>
      <c r="N13" s="102">
        <f t="shared" si="5"/>
        <v>3</v>
      </c>
      <c r="O13" s="101">
        <f>'ส.ค.66'!N13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86" t="e">
        <f t="shared" si="4"/>
        <v>#DIV/0!</v>
      </c>
      <c r="M14" s="100" t="b">
        <f t="shared" si="2"/>
        <v>0</v>
      </c>
      <c r="N14" s="102">
        <f t="shared" si="5"/>
        <v>3</v>
      </c>
      <c r="O14" s="101">
        <f>'ส.ค.66'!N14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86" t="e">
        <f t="shared" si="4"/>
        <v>#DIV/0!</v>
      </c>
      <c r="M15" s="100" t="b">
        <f t="shared" si="2"/>
        <v>0</v>
      </c>
      <c r="N15" s="102">
        <f t="shared" si="5"/>
        <v>3</v>
      </c>
      <c r="O15" s="101">
        <f>'ส.ค.66'!N15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86" t="e">
        <f t="shared" si="4"/>
        <v>#DIV/0!</v>
      </c>
      <c r="M16" s="100" t="b">
        <f t="shared" si="2"/>
        <v>0</v>
      </c>
      <c r="N16" s="102">
        <f t="shared" si="5"/>
        <v>3</v>
      </c>
      <c r="O16" s="101">
        <f>'ส.ค.66'!N16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86" t="e">
        <f t="shared" si="4"/>
        <v>#DIV/0!</v>
      </c>
      <c r="M17" s="100" t="b">
        <f t="shared" si="2"/>
        <v>0</v>
      </c>
      <c r="N17" s="102">
        <f t="shared" si="5"/>
        <v>3</v>
      </c>
      <c r="O17" s="101">
        <f>'ส.ค.66'!N17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86" t="e">
        <f t="shared" si="4"/>
        <v>#DIV/0!</v>
      </c>
      <c r="M18" s="100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2">
        <f t="shared" si="5"/>
        <v>3</v>
      </c>
      <c r="O18" s="101">
        <f>'ส.ค.66'!N18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86" t="e">
        <f t="shared" si="4"/>
        <v>#DIV/0!</v>
      </c>
      <c r="M19" s="100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2">
        <f t="shared" si="5"/>
        <v>3</v>
      </c>
      <c r="O19" s="101">
        <f>'ส.ค.66'!N19</f>
        <v>3</v>
      </c>
      <c r="P19" s="69"/>
      <c r="Q19" s="5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54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86" t="e">
        <f t="shared" si="4"/>
        <v>#DIV/0!</v>
      </c>
      <c r="M20" s="100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3">
        <f t="shared" si="5"/>
        <v>3</v>
      </c>
      <c r="O20" s="101">
        <f>'ส.ค.66'!N20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V12" sqref="V12"/>
    </sheetView>
  </sheetViews>
  <sheetFormatPr defaultRowHeight="14.25" x14ac:dyDescent="0.2"/>
  <cols>
    <col min="1" max="1" width="15" customWidth="1"/>
    <col min="8" max="8" width="16.375" customWidth="1"/>
    <col min="9" max="9" width="15.625" customWidth="1"/>
    <col min="10" max="10" width="11.625" customWidth="1"/>
  </cols>
  <sheetData>
    <row r="1" spans="1:10" ht="30" customHeight="1" thickBot="1" x14ac:dyDescent="0.25">
      <c r="A1" s="112"/>
      <c r="B1" s="119" t="s">
        <v>94</v>
      </c>
      <c r="C1" s="119" t="s">
        <v>95</v>
      </c>
      <c r="D1" s="119" t="s">
        <v>96</v>
      </c>
      <c r="E1" s="133" t="s">
        <v>97</v>
      </c>
      <c r="F1" s="133" t="s">
        <v>98</v>
      </c>
      <c r="G1" s="133" t="s">
        <v>99</v>
      </c>
      <c r="H1" s="104"/>
      <c r="I1" s="136" t="s">
        <v>100</v>
      </c>
      <c r="J1" s="128" t="s">
        <v>56</v>
      </c>
    </row>
    <row r="2" spans="1:10" ht="30" customHeight="1" thickBot="1" x14ac:dyDescent="0.25">
      <c r="A2" s="112"/>
      <c r="B2" s="119"/>
      <c r="C2" s="119"/>
      <c r="D2" s="119"/>
      <c r="E2" s="148"/>
      <c r="F2" s="148"/>
      <c r="G2" s="148"/>
      <c r="H2" s="106"/>
      <c r="I2" s="149"/>
      <c r="J2" s="129"/>
    </row>
    <row r="3" spans="1:10" ht="26.25" customHeight="1" thickBot="1" x14ac:dyDescent="0.25">
      <c r="A3" s="59" t="s">
        <v>101</v>
      </c>
      <c r="B3" s="54">
        <v>2.68</v>
      </c>
      <c r="C3" s="47">
        <v>2.44</v>
      </c>
      <c r="D3" s="47">
        <v>1.32</v>
      </c>
      <c r="E3" s="82">
        <v>1.5</v>
      </c>
      <c r="F3" s="82">
        <v>1</v>
      </c>
      <c r="G3" s="82">
        <v>0.8</v>
      </c>
      <c r="H3" s="59" t="s">
        <v>101</v>
      </c>
      <c r="I3" s="107">
        <v>29408854.370000001</v>
      </c>
      <c r="J3" s="108">
        <v>36696497.740000002</v>
      </c>
    </row>
    <row r="4" spans="1:10" ht="26.25" customHeight="1" thickBot="1" x14ac:dyDescent="0.25">
      <c r="A4" s="59" t="s">
        <v>102</v>
      </c>
      <c r="B4" s="54">
        <v>1.59</v>
      </c>
      <c r="C4" s="47">
        <v>1.18</v>
      </c>
      <c r="D4" s="54">
        <v>4.84</v>
      </c>
      <c r="E4" s="82">
        <v>1.5</v>
      </c>
      <c r="F4" s="82">
        <v>1</v>
      </c>
      <c r="G4" s="82">
        <v>0.8</v>
      </c>
      <c r="H4" s="59" t="s">
        <v>102</v>
      </c>
      <c r="I4" s="107">
        <v>2116390.8199999998</v>
      </c>
      <c r="J4" s="108">
        <v>7180242.8099999996</v>
      </c>
    </row>
    <row r="5" spans="1:10" ht="26.25" customHeight="1" thickBot="1" x14ac:dyDescent="0.25">
      <c r="A5" s="59" t="s">
        <v>103</v>
      </c>
      <c r="B5" s="47">
        <v>3.93</v>
      </c>
      <c r="C5" s="47">
        <v>3.71</v>
      </c>
      <c r="D5" s="47">
        <v>2.89</v>
      </c>
      <c r="E5" s="82">
        <v>1.5</v>
      </c>
      <c r="F5" s="82">
        <v>1</v>
      </c>
      <c r="G5" s="82">
        <v>0.8</v>
      </c>
      <c r="H5" s="59" t="s">
        <v>103</v>
      </c>
      <c r="I5" s="109">
        <v>-487961.53</v>
      </c>
      <c r="J5" s="110">
        <v>-198571.15</v>
      </c>
    </row>
    <row r="6" spans="1:10" ht="26.25" customHeight="1" thickBot="1" x14ac:dyDescent="0.25">
      <c r="A6" s="59" t="s">
        <v>104</v>
      </c>
      <c r="B6" s="47">
        <v>18.55</v>
      </c>
      <c r="C6" s="47">
        <v>18.25</v>
      </c>
      <c r="D6" s="47">
        <v>16.5</v>
      </c>
      <c r="E6" s="82">
        <v>1.5</v>
      </c>
      <c r="F6" s="82">
        <v>1</v>
      </c>
      <c r="G6" s="82">
        <v>0.8</v>
      </c>
      <c r="H6" s="59" t="s">
        <v>104</v>
      </c>
      <c r="I6" s="109">
        <v>-794590.62</v>
      </c>
      <c r="J6" s="110">
        <v>-138203.57999999999</v>
      </c>
    </row>
    <row r="7" spans="1:10" ht="26.25" customHeight="1" thickBot="1" x14ac:dyDescent="0.25">
      <c r="A7" s="59" t="s">
        <v>105</v>
      </c>
      <c r="B7" s="47">
        <v>6.06</v>
      </c>
      <c r="C7" s="47">
        <v>5.67</v>
      </c>
      <c r="D7" s="47">
        <v>4.4000000000000004</v>
      </c>
      <c r="E7" s="82">
        <v>1.5</v>
      </c>
      <c r="F7" s="82">
        <v>1</v>
      </c>
      <c r="G7" s="82">
        <v>0.8</v>
      </c>
      <c r="H7" s="59" t="s">
        <v>105</v>
      </c>
      <c r="I7" s="109">
        <v>-6483386.0999999996</v>
      </c>
      <c r="J7" s="110">
        <v>-5842500.9900000002</v>
      </c>
    </row>
    <row r="8" spans="1:10" ht="26.25" customHeight="1" thickBot="1" x14ac:dyDescent="0.25">
      <c r="A8" s="59" t="s">
        <v>106</v>
      </c>
      <c r="B8" s="47">
        <v>2.11</v>
      </c>
      <c r="C8" s="47">
        <v>1.96</v>
      </c>
      <c r="D8" s="47">
        <v>1.31</v>
      </c>
      <c r="E8" s="82">
        <v>1.5</v>
      </c>
      <c r="F8" s="82">
        <v>1</v>
      </c>
      <c r="G8" s="82">
        <v>0.8</v>
      </c>
      <c r="H8" s="59" t="s">
        <v>106</v>
      </c>
      <c r="I8" s="109">
        <v>-1340784.58</v>
      </c>
      <c r="J8" s="110">
        <v>-1020997.77</v>
      </c>
    </row>
    <row r="9" spans="1:10" ht="26.25" customHeight="1" thickBot="1" x14ac:dyDescent="0.25">
      <c r="A9" s="59" t="s">
        <v>107</v>
      </c>
      <c r="B9" s="47">
        <v>9.84</v>
      </c>
      <c r="C9" s="47">
        <v>9.4700000000000006</v>
      </c>
      <c r="D9" s="47">
        <v>8.7899999999999991</v>
      </c>
      <c r="E9" s="82">
        <v>1.5</v>
      </c>
      <c r="F9" s="82">
        <v>1</v>
      </c>
      <c r="G9" s="82">
        <v>0.8</v>
      </c>
      <c r="H9" s="59" t="s">
        <v>107</v>
      </c>
      <c r="I9" s="109">
        <v>-12974634.970000001</v>
      </c>
      <c r="J9" s="110">
        <v>-4986240.4000000004</v>
      </c>
    </row>
    <row r="10" spans="1:10" ht="26.25" customHeight="1" thickBot="1" x14ac:dyDescent="0.25">
      <c r="A10" s="59" t="s">
        <v>108</v>
      </c>
      <c r="B10" s="54">
        <v>3.09</v>
      </c>
      <c r="C10" s="54">
        <v>2.8</v>
      </c>
      <c r="D10" s="54">
        <v>2.08</v>
      </c>
      <c r="E10" s="82">
        <v>1.5</v>
      </c>
      <c r="F10" s="82">
        <v>1</v>
      </c>
      <c r="G10" s="82">
        <v>0.8</v>
      </c>
      <c r="H10" s="59" t="s">
        <v>108</v>
      </c>
      <c r="I10" s="109">
        <v>-479473.2</v>
      </c>
      <c r="J10" s="110">
        <v>-189385.75</v>
      </c>
    </row>
    <row r="11" spans="1:10" ht="26.25" customHeight="1" thickBot="1" x14ac:dyDescent="0.25">
      <c r="A11" s="59" t="s">
        <v>109</v>
      </c>
      <c r="B11" s="54">
        <v>12.12</v>
      </c>
      <c r="C11" s="47">
        <v>11.78</v>
      </c>
      <c r="D11" s="47">
        <v>9.43</v>
      </c>
      <c r="E11" s="82">
        <v>1.5</v>
      </c>
      <c r="F11" s="82">
        <v>1</v>
      </c>
      <c r="G11" s="82">
        <v>0.8</v>
      </c>
      <c r="H11" s="59" t="s">
        <v>109</v>
      </c>
      <c r="I11" s="109">
        <v>-1388952.06</v>
      </c>
      <c r="J11" s="110">
        <v>-911124.86</v>
      </c>
    </row>
    <row r="12" spans="1:10" ht="26.25" customHeight="1" thickBot="1" x14ac:dyDescent="0.25">
      <c r="A12" s="59" t="s">
        <v>110</v>
      </c>
      <c r="B12" s="54">
        <v>5.21</v>
      </c>
      <c r="C12" s="47">
        <v>5.09</v>
      </c>
      <c r="D12" s="47">
        <v>3.97</v>
      </c>
      <c r="E12" s="82">
        <v>1.5</v>
      </c>
      <c r="F12" s="82">
        <v>1</v>
      </c>
      <c r="G12" s="82">
        <v>0.8</v>
      </c>
      <c r="H12" s="59" t="s">
        <v>110</v>
      </c>
      <c r="I12" s="107">
        <v>353057.08</v>
      </c>
      <c r="J12" s="108">
        <v>1032681.94</v>
      </c>
    </row>
    <row r="13" spans="1:10" ht="26.25" customHeight="1" thickBot="1" x14ac:dyDescent="0.25">
      <c r="A13" s="59" t="s">
        <v>18</v>
      </c>
      <c r="B13" s="47">
        <v>8.6999999999999993</v>
      </c>
      <c r="C13" s="54">
        <v>8.19</v>
      </c>
      <c r="D13" s="47">
        <v>6.76</v>
      </c>
      <c r="E13" s="82">
        <v>1.5</v>
      </c>
      <c r="F13" s="82">
        <v>1</v>
      </c>
      <c r="G13" s="82">
        <v>0.8</v>
      </c>
      <c r="H13" s="59" t="s">
        <v>18</v>
      </c>
      <c r="I13" s="107">
        <v>1036844.89</v>
      </c>
      <c r="J13" s="108">
        <v>1582230.02</v>
      </c>
    </row>
    <row r="14" spans="1:10" ht="26.25" customHeight="1" thickBot="1" x14ac:dyDescent="0.25">
      <c r="A14" s="59" t="s">
        <v>111</v>
      </c>
      <c r="B14" s="47">
        <v>8.89</v>
      </c>
      <c r="C14" s="54">
        <v>8.48</v>
      </c>
      <c r="D14" s="54">
        <v>6.74</v>
      </c>
      <c r="E14" s="82">
        <v>1.5</v>
      </c>
      <c r="F14" s="82">
        <v>1</v>
      </c>
      <c r="G14" s="82">
        <v>0.8</v>
      </c>
      <c r="H14" s="59" t="s">
        <v>111</v>
      </c>
      <c r="I14" s="107">
        <v>8228678.5999999996</v>
      </c>
      <c r="J14" s="108">
        <v>9609158.0600000005</v>
      </c>
    </row>
    <row r="15" spans="1:10" ht="26.25" customHeight="1" thickBot="1" x14ac:dyDescent="0.25">
      <c r="A15" s="59" t="s">
        <v>112</v>
      </c>
      <c r="B15" s="47">
        <v>4.1100000000000003</v>
      </c>
      <c r="C15" s="47">
        <v>3.91</v>
      </c>
      <c r="D15" s="54">
        <v>3.59</v>
      </c>
      <c r="E15" s="82">
        <v>1.5</v>
      </c>
      <c r="F15" s="82">
        <v>1</v>
      </c>
      <c r="G15" s="82">
        <v>0.8</v>
      </c>
      <c r="H15" s="59" t="s">
        <v>112</v>
      </c>
      <c r="I15" s="109">
        <v>-958088.86</v>
      </c>
      <c r="J15" s="110">
        <v>-700447.19</v>
      </c>
    </row>
    <row r="16" spans="1:10" ht="26.25" customHeight="1" thickBot="1" x14ac:dyDescent="0.25">
      <c r="A16" s="59" t="s">
        <v>113</v>
      </c>
      <c r="B16" s="54">
        <v>16.809999999999999</v>
      </c>
      <c r="C16" s="47">
        <v>16.579999999999998</v>
      </c>
      <c r="D16" s="47">
        <v>14.84</v>
      </c>
      <c r="E16" s="82">
        <v>1.5</v>
      </c>
      <c r="F16" s="82">
        <v>1</v>
      </c>
      <c r="G16" s="82">
        <v>0.8</v>
      </c>
      <c r="H16" s="59" t="s">
        <v>113</v>
      </c>
      <c r="I16" s="109">
        <v>-840191.54</v>
      </c>
      <c r="J16" s="110">
        <v>-305027.96000000002</v>
      </c>
    </row>
    <row r="17" spans="1:10" ht="26.25" customHeight="1" thickBot="1" x14ac:dyDescent="0.25">
      <c r="A17" s="59" t="s">
        <v>114</v>
      </c>
      <c r="B17" s="47">
        <v>3.82</v>
      </c>
      <c r="C17" s="47">
        <v>3.46</v>
      </c>
      <c r="D17" s="47">
        <v>1.63</v>
      </c>
      <c r="E17" s="82">
        <v>1.5</v>
      </c>
      <c r="F17" s="82">
        <v>1</v>
      </c>
      <c r="G17" s="82">
        <v>0.8</v>
      </c>
      <c r="H17" s="59" t="s">
        <v>114</v>
      </c>
      <c r="I17" s="109">
        <v>-2497167.1</v>
      </c>
      <c r="J17" s="110">
        <v>-2119758.7400000002</v>
      </c>
    </row>
    <row r="18" spans="1:10" ht="26.25" customHeight="1" thickBot="1" x14ac:dyDescent="0.25">
      <c r="A18" s="59" t="s">
        <v>115</v>
      </c>
      <c r="B18" s="47">
        <v>2.86</v>
      </c>
      <c r="C18" s="47">
        <v>2.63</v>
      </c>
      <c r="D18" s="54">
        <v>1.62</v>
      </c>
      <c r="E18" s="82">
        <v>1.5</v>
      </c>
      <c r="F18" s="82">
        <v>1</v>
      </c>
      <c r="G18" s="82">
        <v>0.8</v>
      </c>
      <c r="H18" s="59" t="s">
        <v>115</v>
      </c>
      <c r="I18" s="109">
        <v>-1444850.49</v>
      </c>
      <c r="J18" s="110">
        <v>-1064095.42</v>
      </c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58" t="s">
        <v>53</v>
      </c>
      <c r="P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66</v>
      </c>
      <c r="O2" s="131" t="s">
        <v>67</v>
      </c>
      <c r="P2" s="128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29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0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67"/>
      <c r="G5" s="42">
        <f t="shared" ref="G5:G20" si="0">(IF(D5&lt;1.5,1,0))+(IF(E5&lt;1,1,0))+(IF(F5&lt;0.8,1,0))</f>
        <v>3</v>
      </c>
      <c r="H5" s="51"/>
      <c r="I5" s="52"/>
      <c r="J5" s="47">
        <f t="shared" ref="J5:J20" si="1">IF(I5&lt;0,1,0)+IF(H5&lt;0,1,0)</f>
        <v>0</v>
      </c>
      <c r="K5" s="49">
        <f t="shared" ref="K5:K20" si="2">SUM(I5/2)</f>
        <v>0</v>
      </c>
      <c r="L5" s="45" t="e">
        <f>+H5/K5</f>
        <v>#DIV/0!</v>
      </c>
      <c r="M5" s="43" t="b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>SUM(G5+J5+M5)</f>
        <v>3</v>
      </c>
      <c r="O5" s="46">
        <f>'ต.ค.65'!N5</f>
        <v>0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/>
      <c r="E6" s="47"/>
      <c r="F6" s="47"/>
      <c r="G6" s="61">
        <f t="shared" si="0"/>
        <v>3</v>
      </c>
      <c r="H6" s="51"/>
      <c r="I6" s="52"/>
      <c r="J6" s="61">
        <f>IF(I6&lt;0,1,0)+IF(H6&lt;0,1,0)</f>
        <v>0</v>
      </c>
      <c r="K6" s="49">
        <f>SUM(I6/2)</f>
        <v>0</v>
      </c>
      <c r="L6" s="45" t="e">
        <f>+H6/K6</f>
        <v>#DIV/0!</v>
      </c>
      <c r="M6" s="43" t="b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3</v>
      </c>
      <c r="O6" s="46">
        <f>'ต.ค.65'!N6</f>
        <v>0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54"/>
      <c r="G7" s="47">
        <f t="shared" si="0"/>
        <v>3</v>
      </c>
      <c r="H7" s="51"/>
      <c r="I7" s="52"/>
      <c r="J7" s="47">
        <f t="shared" si="1"/>
        <v>0</v>
      </c>
      <c r="K7" s="49">
        <f t="shared" si="2"/>
        <v>0</v>
      </c>
      <c r="L7" s="45" t="e">
        <f t="shared" ref="L7:L20" si="3">+H7/K7</f>
        <v>#DIV/0!</v>
      </c>
      <c r="M7" s="43" t="b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ref="N7:N20" si="5">SUM(G7+J7+M7)</f>
        <v>3</v>
      </c>
      <c r="O7" s="46">
        <f>'ต.ค.65'!N7</f>
        <v>1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2"/>
      <c r="J8" s="61">
        <f t="shared" si="1"/>
        <v>0</v>
      </c>
      <c r="K8" s="49">
        <f t="shared" si="2"/>
        <v>0</v>
      </c>
      <c r="L8" s="45" t="e">
        <f t="shared" si="3"/>
        <v>#DIV/0!</v>
      </c>
      <c r="M8" s="43" t="b">
        <f t="shared" si="4"/>
        <v>0</v>
      </c>
      <c r="N8" s="46">
        <f t="shared" si="5"/>
        <v>3</v>
      </c>
      <c r="O8" s="46">
        <f>'ต.ค.65'!N8</f>
        <v>1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2"/>
      <c r="J9" s="47">
        <f t="shared" si="1"/>
        <v>0</v>
      </c>
      <c r="K9" s="49">
        <f t="shared" si="2"/>
        <v>0</v>
      </c>
      <c r="L9" s="45" t="e">
        <f t="shared" si="3"/>
        <v>#DIV/0!</v>
      </c>
      <c r="M9" s="43" t="b">
        <f t="shared" si="4"/>
        <v>0</v>
      </c>
      <c r="N9" s="46">
        <f t="shared" si="5"/>
        <v>3</v>
      </c>
      <c r="O9" s="46">
        <f>'ต.ค.65'!N9</f>
        <v>1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2"/>
      <c r="J10" s="47">
        <f t="shared" si="1"/>
        <v>0</v>
      </c>
      <c r="K10" s="49">
        <f t="shared" si="2"/>
        <v>0</v>
      </c>
      <c r="L10" s="45" t="e">
        <f t="shared" si="3"/>
        <v>#DIV/0!</v>
      </c>
      <c r="M10" s="43" t="b">
        <f t="shared" si="4"/>
        <v>0</v>
      </c>
      <c r="N10" s="46">
        <f t="shared" si="5"/>
        <v>3</v>
      </c>
      <c r="O10" s="46">
        <f>'ต.ค.65'!N10</f>
        <v>1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2"/>
      <c r="J11" s="47">
        <f t="shared" si="1"/>
        <v>0</v>
      </c>
      <c r="K11" s="49">
        <f t="shared" si="2"/>
        <v>0</v>
      </c>
      <c r="L11" s="45" t="e">
        <f t="shared" si="3"/>
        <v>#DIV/0!</v>
      </c>
      <c r="M11" s="43" t="b">
        <f t="shared" si="4"/>
        <v>0</v>
      </c>
      <c r="N11" s="46">
        <f t="shared" si="5"/>
        <v>3</v>
      </c>
      <c r="O11" s="46">
        <f>'ต.ค.65'!N11</f>
        <v>1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54"/>
      <c r="G12" s="47">
        <f t="shared" si="0"/>
        <v>3</v>
      </c>
      <c r="H12" s="51"/>
      <c r="I12" s="52"/>
      <c r="J12" s="47">
        <f t="shared" si="1"/>
        <v>0</v>
      </c>
      <c r="K12" s="49">
        <f t="shared" si="2"/>
        <v>0</v>
      </c>
      <c r="L12" s="45" t="e">
        <f t="shared" si="3"/>
        <v>#DIV/0!</v>
      </c>
      <c r="M12" s="43" t="b">
        <f t="shared" si="4"/>
        <v>0</v>
      </c>
      <c r="N12" s="46">
        <f t="shared" si="5"/>
        <v>3</v>
      </c>
      <c r="O12" s="46">
        <f>'ต.ค.65'!N12</f>
        <v>1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2"/>
      <c r="J13" s="47">
        <f t="shared" si="1"/>
        <v>0</v>
      </c>
      <c r="K13" s="49">
        <f t="shared" si="2"/>
        <v>0</v>
      </c>
      <c r="L13" s="45" t="e">
        <f t="shared" si="3"/>
        <v>#DIV/0!</v>
      </c>
      <c r="M13" s="43" t="b">
        <f t="shared" si="4"/>
        <v>0</v>
      </c>
      <c r="N13" s="46">
        <f t="shared" si="5"/>
        <v>3</v>
      </c>
      <c r="O13" s="46">
        <f>'ต.ค.65'!N13</f>
        <v>1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2"/>
      <c r="J14" s="47">
        <f t="shared" si="1"/>
        <v>0</v>
      </c>
      <c r="K14" s="49">
        <f t="shared" si="2"/>
        <v>0</v>
      </c>
      <c r="L14" s="45" t="e">
        <f t="shared" si="3"/>
        <v>#DIV/0!</v>
      </c>
      <c r="M14" s="43" t="b">
        <f t="shared" si="4"/>
        <v>0</v>
      </c>
      <c r="N14" s="46">
        <f t="shared" si="5"/>
        <v>3</v>
      </c>
      <c r="O14" s="46">
        <f>'ต.ค.65'!N14</f>
        <v>0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2"/>
      <c r="J15" s="47">
        <f t="shared" si="1"/>
        <v>0</v>
      </c>
      <c r="K15" s="49">
        <f t="shared" si="2"/>
        <v>0</v>
      </c>
      <c r="L15" s="45" t="e">
        <f t="shared" si="3"/>
        <v>#DIV/0!</v>
      </c>
      <c r="M15" s="43" t="b">
        <f t="shared" si="4"/>
        <v>0</v>
      </c>
      <c r="N15" s="46">
        <f t="shared" si="5"/>
        <v>3</v>
      </c>
      <c r="O15" s="46">
        <f>'ต.ค.65'!N15</f>
        <v>0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2"/>
      <c r="J16" s="47">
        <f t="shared" si="1"/>
        <v>0</v>
      </c>
      <c r="K16" s="49">
        <f t="shared" si="2"/>
        <v>0</v>
      </c>
      <c r="L16" s="45" t="e">
        <f t="shared" si="3"/>
        <v>#DIV/0!</v>
      </c>
      <c r="M16" s="43" t="b">
        <f t="shared" si="4"/>
        <v>0</v>
      </c>
      <c r="N16" s="46">
        <f t="shared" si="5"/>
        <v>3</v>
      </c>
      <c r="O16" s="46">
        <f>'ต.ค.65'!N16</f>
        <v>0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2"/>
      <c r="J17" s="47">
        <f t="shared" si="1"/>
        <v>0</v>
      </c>
      <c r="K17" s="49">
        <f t="shared" si="2"/>
        <v>0</v>
      </c>
      <c r="L17" s="45" t="e">
        <f t="shared" si="3"/>
        <v>#DIV/0!</v>
      </c>
      <c r="M17" s="43" t="b">
        <f t="shared" si="4"/>
        <v>0</v>
      </c>
      <c r="N17" s="46">
        <f t="shared" si="5"/>
        <v>3</v>
      </c>
      <c r="O17" s="46">
        <f>'ต.ค.65'!N17</f>
        <v>1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2"/>
      <c r="J18" s="47">
        <f t="shared" si="1"/>
        <v>0</v>
      </c>
      <c r="K18" s="49">
        <f t="shared" si="2"/>
        <v>0</v>
      </c>
      <c r="L18" s="45" t="e">
        <f t="shared" si="3"/>
        <v>#DIV/0!</v>
      </c>
      <c r="M18" s="47" t="b">
        <f t="shared" si="4"/>
        <v>0</v>
      </c>
      <c r="N18" s="46">
        <f t="shared" si="5"/>
        <v>3</v>
      </c>
      <c r="O18" s="46">
        <f>'ต.ค.65'!N18</f>
        <v>1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2"/>
      <c r="J19" s="47">
        <f t="shared" si="1"/>
        <v>0</v>
      </c>
      <c r="K19" s="49">
        <f t="shared" si="2"/>
        <v>0</v>
      </c>
      <c r="L19" s="45" t="e">
        <f t="shared" si="3"/>
        <v>#DIV/0!</v>
      </c>
      <c r="M19" s="47" t="b">
        <f t="shared" si="4"/>
        <v>0</v>
      </c>
      <c r="N19" s="46">
        <f t="shared" si="5"/>
        <v>3</v>
      </c>
      <c r="O19" s="46">
        <f>'ต.ค.65'!N19</f>
        <v>1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2"/>
      <c r="J20" s="47">
        <f t="shared" si="1"/>
        <v>0</v>
      </c>
      <c r="K20" s="49">
        <f t="shared" si="2"/>
        <v>0</v>
      </c>
      <c r="L20" s="45" t="e">
        <f t="shared" si="3"/>
        <v>#DIV/0!</v>
      </c>
      <c r="M20" s="43" t="b">
        <f t="shared" si="4"/>
        <v>0</v>
      </c>
      <c r="N20" s="46">
        <f t="shared" si="5"/>
        <v>3</v>
      </c>
      <c r="O20" s="46">
        <f>'ต.ค.65'!N20</f>
        <v>1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57</v>
      </c>
      <c r="O2" s="131" t="s">
        <v>58</v>
      </c>
      <c r="P2" s="127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27"/>
      <c r="Q3" s="127"/>
    </row>
    <row r="4" spans="1:25" ht="36.75" customHeight="1" thickBot="1" x14ac:dyDescent="0.3">
      <c r="C4" s="136"/>
      <c r="D4" s="133"/>
      <c r="E4" s="133"/>
      <c r="F4" s="133"/>
      <c r="G4" s="134"/>
      <c r="H4" s="135"/>
      <c r="I4" s="136"/>
      <c r="J4" s="137"/>
      <c r="K4" s="138"/>
      <c r="L4" s="136"/>
      <c r="M4" s="140"/>
      <c r="N4" s="139"/>
      <c r="O4" s="128"/>
      <c r="P4" s="132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17" si="2">SUM(I5/3)</f>
        <v>0</v>
      </c>
      <c r="L5" s="45" t="e">
        <f>+H5/K5</f>
        <v>#DIV/0!</v>
      </c>
      <c r="M5" s="43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3</v>
      </c>
      <c r="O5" s="46">
        <f>'พ.ย.65'!N5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/>
      <c r="E6" s="47"/>
      <c r="F6" s="47"/>
      <c r="G6" s="61">
        <f t="shared" si="0"/>
        <v>3</v>
      </c>
      <c r="H6" s="51"/>
      <c r="I6" s="52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2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'พ.ย.65'!N7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54"/>
      <c r="F8" s="47"/>
      <c r="G8" s="61">
        <f t="shared" si="0"/>
        <v>3</v>
      </c>
      <c r="H8" s="51"/>
      <c r="I8" s="52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'พ.ย.65'!N8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54"/>
      <c r="F9" s="47"/>
      <c r="G9" s="47">
        <f t="shared" si="0"/>
        <v>3</v>
      </c>
      <c r="H9" s="51"/>
      <c r="I9" s="52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'พ.ย.65'!N9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54"/>
      <c r="G10" s="47">
        <f t="shared" si="0"/>
        <v>3</v>
      </c>
      <c r="H10" s="51"/>
      <c r="I10" s="52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'พ.ย.65'!N10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2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'พ.ย.65'!N11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2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'พ.ย.65'!N12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2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'พ.ย.65'!N13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2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'พ.ย.65'!N14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2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'พ.ย.65'!N15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2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'พ.ย.65'!N16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/>
      <c r="E17" s="47"/>
      <c r="F17" s="47"/>
      <c r="G17" s="47">
        <f t="shared" si="0"/>
        <v>3</v>
      </c>
      <c r="H17" s="51"/>
      <c r="I17" s="52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'พ.ย.65'!N17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/>
      <c r="E18" s="47"/>
      <c r="F18" s="47"/>
      <c r="G18" s="47">
        <f t="shared" si="0"/>
        <v>3</v>
      </c>
      <c r="H18" s="51"/>
      <c r="I18" s="52"/>
      <c r="J18" s="47">
        <f t="shared" si="1"/>
        <v>0</v>
      </c>
      <c r="K18" s="49">
        <f>SUM(I18/3)</f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'พ.ย.65'!N18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>SUM(I19/3)</f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'พ.ย.65'!N19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>SUM(I20/3)</f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'พ.ย.65'!N20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70</v>
      </c>
      <c r="O2" s="131" t="s">
        <v>71</v>
      </c>
      <c r="P2" s="131" t="s">
        <v>56</v>
      </c>
      <c r="Q2" s="118" t="s">
        <v>37</v>
      </c>
    </row>
    <row r="3" spans="1:25" ht="38.25" customHeight="1" thickBot="1" x14ac:dyDescent="0.3">
      <c r="C3" s="112"/>
      <c r="D3" s="112" t="s">
        <v>36</v>
      </c>
      <c r="E3" s="112" t="s">
        <v>35</v>
      </c>
      <c r="F3" s="112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18"/>
    </row>
    <row r="4" spans="1:25" ht="36.75" customHeight="1" thickBot="1" x14ac:dyDescent="0.3">
      <c r="C4" s="112"/>
      <c r="D4" s="112"/>
      <c r="E4" s="112"/>
      <c r="F4" s="112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1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SUM(I5/4)</f>
        <v>0</v>
      </c>
      <c r="L5" s="45" t="e">
        <f>+H5/K5</f>
        <v>#DIV/0!</v>
      </c>
      <c r="M5" s="43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3</v>
      </c>
      <c r="O5" s="46">
        <f>'ธ.ค.65'!N5</f>
        <v>3</v>
      </c>
      <c r="P5" s="69"/>
      <c r="Q5" s="89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/>
      <c r="E6" s="47"/>
      <c r="F6" s="47"/>
      <c r="G6" s="61">
        <f>(IF(D6&lt;1.5,1,0))+(IF(E6&lt;1,1,0))+(IF(F6&lt;0.8,1,0))</f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3</v>
      </c>
      <c r="O6" s="46">
        <f>'ธ.ค.65'!N6</f>
        <v>3</v>
      </c>
      <c r="P6" s="69"/>
      <c r="Q6" s="51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3"/>
        <v>0</v>
      </c>
      <c r="N7" s="46">
        <f t="shared" si="4"/>
        <v>3</v>
      </c>
      <c r="O7" s="46">
        <f>'ธ.ค.65'!N7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3"/>
        <v>0</v>
      </c>
      <c r="N8" s="46">
        <f t="shared" si="4"/>
        <v>3</v>
      </c>
      <c r="O8" s="46">
        <f>'ธ.ค.65'!N8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3"/>
        <v>0</v>
      </c>
      <c r="N9" s="46">
        <f t="shared" ref="N9:N20" si="6">SUM(G9+J9+M9)</f>
        <v>3</v>
      </c>
      <c r="O9" s="46">
        <f>'ธ.ค.65'!N9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3"/>
        <v>0</v>
      </c>
      <c r="N10" s="46">
        <f t="shared" si="6"/>
        <v>3</v>
      </c>
      <c r="O10" s="46">
        <f>'ธ.ค.65'!N10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3"/>
        <v>0</v>
      </c>
      <c r="N11" s="46">
        <f t="shared" si="6"/>
        <v>3</v>
      </c>
      <c r="O11" s="46">
        <f>'ธ.ค.65'!N11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3"/>
        <v>0</v>
      </c>
      <c r="N12" s="46">
        <f t="shared" si="6"/>
        <v>3</v>
      </c>
      <c r="O12" s="46">
        <f>'ธ.ค.65'!N12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3"/>
        <v>0</v>
      </c>
      <c r="N13" s="46">
        <f t="shared" si="6"/>
        <v>3</v>
      </c>
      <c r="O13" s="46">
        <f>'ธ.ค.65'!N13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3"/>
        <v>0</v>
      </c>
      <c r="N14" s="46">
        <f t="shared" si="6"/>
        <v>3</v>
      </c>
      <c r="O14" s="46">
        <f>'ธ.ค.65'!N14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3"/>
        <v>0</v>
      </c>
      <c r="N15" s="46">
        <f t="shared" si="6"/>
        <v>3</v>
      </c>
      <c r="O15" s="46">
        <f>'ธ.ค.65'!N15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3"/>
        <v>0</v>
      </c>
      <c r="N16" s="46">
        <f t="shared" si="6"/>
        <v>3</v>
      </c>
      <c r="O16" s="46">
        <f>'ธ.ค.65'!N16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/>
      <c r="E17" s="54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3"/>
        <v>0</v>
      </c>
      <c r="N17" s="46">
        <f t="shared" si="6"/>
        <v>3</v>
      </c>
      <c r="O17" s="46">
        <f>'ธ.ค.65'!N17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3"/>
        <v>0</v>
      </c>
      <c r="N18" s="46">
        <f t="shared" si="6"/>
        <v>3</v>
      </c>
      <c r="O18" s="46">
        <f>'ธ.ค.65'!N18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3"/>
        <v>0</v>
      </c>
      <c r="N19" s="46">
        <f t="shared" si="6"/>
        <v>3</v>
      </c>
      <c r="O19" s="46">
        <f>'ธ.ค.65'!N19</f>
        <v>3</v>
      </c>
      <c r="P19" s="69"/>
      <c r="Q19" s="5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2"/>
        <v>0</v>
      </c>
      <c r="L20" s="45" t="e">
        <f t="shared" si="5"/>
        <v>#DIV/0!</v>
      </c>
      <c r="M20" s="43" t="b">
        <f t="shared" si="3"/>
        <v>0</v>
      </c>
      <c r="N20" s="46">
        <f t="shared" si="6"/>
        <v>3</v>
      </c>
      <c r="O20" s="46">
        <f>'ธ.ค.65'!N20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73</v>
      </c>
      <c r="O2" s="131" t="s">
        <v>74</v>
      </c>
      <c r="P2" s="131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66"/>
      <c r="G5" s="66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'ม.ค.66'!N5</f>
        <v>3</v>
      </c>
      <c r="P5" s="69"/>
      <c r="Q5" s="89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/>
      <c r="E6" s="54"/>
      <c r="F6" s="47"/>
      <c r="G6" s="61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'ม.ค.66'!N6</f>
        <v>3</v>
      </c>
      <c r="P6" s="69"/>
      <c r="Q6" s="51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'ม.ค.66'!N7</f>
        <v>3</v>
      </c>
      <c r="P7" s="69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'ม.ค.66'!N8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'ม.ค.66'!N9</f>
        <v>3</v>
      </c>
      <c r="P9" s="69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54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'ม.ค.66'!N10</f>
        <v>3</v>
      </c>
      <c r="P10" s="69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'ม.ค.66'!N11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'ม.ค.66'!N12</f>
        <v>3</v>
      </c>
      <c r="P12" s="69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'ม.ค.66'!N13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'ม.ค.66'!N14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'ม.ค.66'!N15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'ม.ค.66'!N16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'ม.ค.66'!N17</f>
        <v>3</v>
      </c>
      <c r="P17" s="69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'ม.ค.66'!N18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87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'ม.ค.66'!N19</f>
        <v>3</v>
      </c>
      <c r="P19" s="69"/>
      <c r="Q19" s="5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54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'ม.ค.66'!N20</f>
        <v>3</v>
      </c>
      <c r="P20" s="69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77</v>
      </c>
      <c r="O2" s="131" t="s">
        <v>78</v>
      </c>
      <c r="P2" s="131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0"/>
      <c r="E5" s="90"/>
      <c r="F5" s="42"/>
      <c r="G5" s="42">
        <f t="shared" ref="G5:G20" si="0">(IF(D5&lt;1.5,1,0))+(IF(E5&lt;1,1,0))+(IF(F5&lt;0.8,1,0))</f>
        <v>3</v>
      </c>
      <c r="H5" s="91"/>
      <c r="I5" s="91"/>
      <c r="J5" s="47">
        <f t="shared" ref="J5:J20" si="1">IF(I5&lt;0,1,0)+IF(H5&lt;0,1,0)</f>
        <v>0</v>
      </c>
      <c r="K5" s="49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'ก.พ.66'!N5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0"/>
      <c r="E6" s="90"/>
      <c r="F6" s="90"/>
      <c r="G6" s="61">
        <f t="shared" si="0"/>
        <v>3</v>
      </c>
      <c r="H6" s="91"/>
      <c r="I6" s="9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'ก.พ.66'!N6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0"/>
      <c r="E7" s="90"/>
      <c r="F7" s="90"/>
      <c r="G7" s="47">
        <f t="shared" si="0"/>
        <v>3</v>
      </c>
      <c r="H7" s="91"/>
      <c r="I7" s="9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'ก.พ.66'!N7</f>
        <v>3</v>
      </c>
      <c r="P7" s="69"/>
      <c r="Q7" s="9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0"/>
      <c r="E8" s="90"/>
      <c r="F8" s="90"/>
      <c r="G8" s="61">
        <f t="shared" si="0"/>
        <v>3</v>
      </c>
      <c r="H8" s="91"/>
      <c r="I8" s="9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'ก.พ.66'!N8</f>
        <v>3</v>
      </c>
      <c r="P8" s="69"/>
      <c r="Q8" s="9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0"/>
      <c r="E9" s="90"/>
      <c r="F9" s="90"/>
      <c r="G9" s="47">
        <f t="shared" si="0"/>
        <v>3</v>
      </c>
      <c r="H9" s="91"/>
      <c r="I9" s="9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'ก.พ.66'!N9</f>
        <v>3</v>
      </c>
      <c r="P9" s="69"/>
      <c r="Q9" s="9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0"/>
      <c r="E10" s="90"/>
      <c r="F10" s="90"/>
      <c r="G10" s="47">
        <f t="shared" si="0"/>
        <v>3</v>
      </c>
      <c r="H10" s="91"/>
      <c r="I10" s="9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'ก.พ.66'!N10</f>
        <v>3</v>
      </c>
      <c r="P10" s="69"/>
      <c r="Q10" s="9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0"/>
      <c r="E11" s="90"/>
      <c r="F11" s="92"/>
      <c r="G11" s="47">
        <f t="shared" si="0"/>
        <v>3</v>
      </c>
      <c r="H11" s="91"/>
      <c r="I11" s="9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'ก.พ.66'!N11</f>
        <v>3</v>
      </c>
      <c r="P11" s="69"/>
      <c r="Q11" s="9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2"/>
      <c r="E12" s="92"/>
      <c r="F12" s="90"/>
      <c r="G12" s="47">
        <f t="shared" si="0"/>
        <v>3</v>
      </c>
      <c r="H12" s="91"/>
      <c r="I12" s="9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'ก.พ.66'!N12</f>
        <v>3</v>
      </c>
      <c r="P12" s="69"/>
      <c r="Q12" s="9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0"/>
      <c r="E13" s="90"/>
      <c r="F13" s="90"/>
      <c r="G13" s="47">
        <f t="shared" si="0"/>
        <v>3</v>
      </c>
      <c r="H13" s="91"/>
      <c r="I13" s="9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'ก.พ.66'!N13</f>
        <v>3</v>
      </c>
      <c r="P13" s="69"/>
      <c r="Q13" s="9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0"/>
      <c r="E14" s="90"/>
      <c r="F14" s="90"/>
      <c r="G14" s="47">
        <f t="shared" si="0"/>
        <v>3</v>
      </c>
      <c r="H14" s="91"/>
      <c r="I14" s="9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'ก.พ.66'!N14</f>
        <v>3</v>
      </c>
      <c r="P14" s="69"/>
      <c r="Q14" s="9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0"/>
      <c r="E15" s="90"/>
      <c r="F15" s="92"/>
      <c r="G15" s="47">
        <f t="shared" si="0"/>
        <v>3</v>
      </c>
      <c r="H15" s="91"/>
      <c r="I15" s="9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'ก.พ.66'!N15</f>
        <v>3</v>
      </c>
      <c r="P15" s="69"/>
      <c r="Q15" s="9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0"/>
      <c r="E16" s="90"/>
      <c r="F16" s="90"/>
      <c r="G16" s="47">
        <f t="shared" si="0"/>
        <v>3</v>
      </c>
      <c r="H16" s="91"/>
      <c r="I16" s="9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'ก.พ.66'!N16</f>
        <v>3</v>
      </c>
      <c r="P16" s="69"/>
      <c r="Q16" s="9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2"/>
      <c r="E17" s="90"/>
      <c r="F17" s="90"/>
      <c r="G17" s="47">
        <f t="shared" si="0"/>
        <v>3</v>
      </c>
      <c r="H17" s="91"/>
      <c r="I17" s="9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'ก.พ.66'!N17</f>
        <v>3</v>
      </c>
      <c r="P17" s="69"/>
      <c r="Q17" s="9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0"/>
      <c r="E18" s="90"/>
      <c r="F18" s="90"/>
      <c r="G18" s="47">
        <f t="shared" si="0"/>
        <v>3</v>
      </c>
      <c r="H18" s="91"/>
      <c r="I18" s="9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'ก.พ.66'!N18</f>
        <v>3</v>
      </c>
      <c r="P18" s="69"/>
      <c r="Q18" s="9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0"/>
      <c r="E19" s="90"/>
      <c r="F19" s="90"/>
      <c r="G19" s="47">
        <f t="shared" si="0"/>
        <v>3</v>
      </c>
      <c r="H19" s="91"/>
      <c r="I19" s="9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'ก.พ.66'!N19</f>
        <v>3</v>
      </c>
      <c r="P19" s="69"/>
      <c r="Q19" s="9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0"/>
      <c r="E20" s="90"/>
      <c r="F20" s="90"/>
      <c r="G20" s="47">
        <f t="shared" si="0"/>
        <v>3</v>
      </c>
      <c r="H20" s="91"/>
      <c r="I20" s="9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'ก.พ.66'!N20</f>
        <v>3</v>
      </c>
      <c r="P20" s="69"/>
      <c r="Q20" s="9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79</v>
      </c>
      <c r="O2" s="131" t="s">
        <v>80</v>
      </c>
      <c r="P2" s="131" t="s">
        <v>56</v>
      </c>
      <c r="Q2" s="127" t="s">
        <v>61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0"/>
      <c r="E5" s="90"/>
      <c r="F5" s="92"/>
      <c r="G5" s="47">
        <f t="shared" ref="G5:G20" si="0">(IF(D5&lt;1.5,1,0))+(IF(E5&lt;1,1,0))+(IF(F5&lt;0.8,1,0))</f>
        <v>3</v>
      </c>
      <c r="H5" s="91"/>
      <c r="I5" s="9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'มี.ค.66'!N5</f>
        <v>3</v>
      </c>
      <c r="P5" s="69"/>
      <c r="Q5" s="91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2"/>
      <c r="E6" s="92"/>
      <c r="F6" s="90"/>
      <c r="G6" s="61">
        <f t="shared" si="0"/>
        <v>3</v>
      </c>
      <c r="H6" s="91"/>
      <c r="I6" s="9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'มี.ค.66'!N6</f>
        <v>3</v>
      </c>
      <c r="P6" s="69"/>
      <c r="Q6" s="91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0"/>
      <c r="E7" s="92"/>
      <c r="F7" s="90"/>
      <c r="G7" s="47">
        <f t="shared" si="0"/>
        <v>3</v>
      </c>
      <c r="H7" s="91"/>
      <c r="I7" s="9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'มี.ค.66'!N7</f>
        <v>3</v>
      </c>
      <c r="P7" s="69"/>
      <c r="Q7" s="9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0"/>
      <c r="E8" s="90"/>
      <c r="F8" s="90"/>
      <c r="G8" s="61">
        <f t="shared" si="0"/>
        <v>3</v>
      </c>
      <c r="H8" s="91"/>
      <c r="I8" s="9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'มี.ค.66'!N8</f>
        <v>3</v>
      </c>
      <c r="P8" s="69"/>
      <c r="Q8" s="9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0"/>
      <c r="E9" s="90"/>
      <c r="F9" s="90"/>
      <c r="G9" s="47">
        <f t="shared" si="0"/>
        <v>3</v>
      </c>
      <c r="H9" s="91"/>
      <c r="I9" s="9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'มี.ค.66'!N9</f>
        <v>3</v>
      </c>
      <c r="P9" s="69"/>
      <c r="Q9" s="9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0"/>
      <c r="E10" s="92"/>
      <c r="F10" s="90"/>
      <c r="G10" s="47">
        <f t="shared" si="0"/>
        <v>3</v>
      </c>
      <c r="H10" s="91"/>
      <c r="I10" s="9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'มี.ค.66'!N10</f>
        <v>3</v>
      </c>
      <c r="P10" s="69"/>
      <c r="Q10" s="9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0"/>
      <c r="E11" s="90"/>
      <c r="F11" s="90"/>
      <c r="G11" s="47">
        <f t="shared" si="0"/>
        <v>3</v>
      </c>
      <c r="H11" s="91"/>
      <c r="I11" s="9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'มี.ค.66'!N11</f>
        <v>3</v>
      </c>
      <c r="P11" s="69"/>
      <c r="Q11" s="9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0"/>
      <c r="E12" s="90"/>
      <c r="F12" s="90"/>
      <c r="G12" s="47">
        <f t="shared" si="0"/>
        <v>3</v>
      </c>
      <c r="H12" s="91"/>
      <c r="I12" s="9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'มี.ค.66'!N12</f>
        <v>3</v>
      </c>
      <c r="P12" s="69"/>
      <c r="Q12" s="9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0"/>
      <c r="E13" s="90"/>
      <c r="F13" s="90"/>
      <c r="G13" s="47">
        <f t="shared" si="0"/>
        <v>3</v>
      </c>
      <c r="H13" s="91"/>
      <c r="I13" s="9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'มี.ค.66'!N13</f>
        <v>3</v>
      </c>
      <c r="P13" s="69"/>
      <c r="Q13" s="9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0"/>
      <c r="E14" s="92"/>
      <c r="F14" s="90"/>
      <c r="G14" s="47">
        <f t="shared" si="0"/>
        <v>3</v>
      </c>
      <c r="H14" s="91"/>
      <c r="I14" s="9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'มี.ค.66'!N14</f>
        <v>3</v>
      </c>
      <c r="P14" s="69"/>
      <c r="Q14" s="9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0"/>
      <c r="E15" s="90"/>
      <c r="F15" s="90"/>
      <c r="G15" s="47">
        <f t="shared" si="0"/>
        <v>3</v>
      </c>
      <c r="H15" s="91"/>
      <c r="I15" s="9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'มี.ค.66'!N15</f>
        <v>3</v>
      </c>
      <c r="P15" s="69"/>
      <c r="Q15" s="9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0"/>
      <c r="E16" s="90"/>
      <c r="F16" s="90"/>
      <c r="G16" s="47">
        <f t="shared" si="0"/>
        <v>3</v>
      </c>
      <c r="H16" s="91"/>
      <c r="I16" s="9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'มี.ค.66'!N16</f>
        <v>3</v>
      </c>
      <c r="P16" s="69"/>
      <c r="Q16" s="9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0"/>
      <c r="E17" s="90"/>
      <c r="F17" s="90"/>
      <c r="G17" s="47">
        <f t="shared" si="0"/>
        <v>3</v>
      </c>
      <c r="H17" s="91"/>
      <c r="I17" s="9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'มี.ค.66'!N17</f>
        <v>3</v>
      </c>
      <c r="P17" s="69"/>
      <c r="Q17" s="9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0"/>
      <c r="E18" s="90"/>
      <c r="F18" s="90"/>
      <c r="G18" s="47">
        <f t="shared" si="0"/>
        <v>3</v>
      </c>
      <c r="H18" s="91"/>
      <c r="I18" s="9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'มี.ค.66'!N18</f>
        <v>3</v>
      </c>
      <c r="P18" s="69"/>
      <c r="Q18" s="9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0"/>
      <c r="E19" s="90"/>
      <c r="F19" s="90"/>
      <c r="G19" s="47">
        <f t="shared" si="0"/>
        <v>3</v>
      </c>
      <c r="H19" s="91"/>
      <c r="I19" s="9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'มี.ค.66'!N19</f>
        <v>3</v>
      </c>
      <c r="P19" s="69"/>
      <c r="Q19" s="9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0"/>
      <c r="E20" s="90"/>
      <c r="F20" s="90"/>
      <c r="G20" s="47">
        <f t="shared" si="0"/>
        <v>3</v>
      </c>
      <c r="H20" s="91"/>
      <c r="I20" s="9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'มี.ค.66'!N20</f>
        <v>3</v>
      </c>
      <c r="P20" s="69"/>
      <c r="Q20" s="9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76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68" t="s">
        <v>53</v>
      </c>
      <c r="Q1" s="65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81</v>
      </c>
      <c r="O2" s="131" t="s">
        <v>82</v>
      </c>
      <c r="P2" s="131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0"/>
      <c r="E5" s="90"/>
      <c r="F5" s="92"/>
      <c r="G5" s="47">
        <f t="shared" ref="G5:G20" si="0">(IF(D5&lt;1.5,1,0))+(IF(E5&lt;1,1,0))+(IF(F5&lt;0.8,1,0))</f>
        <v>3</v>
      </c>
      <c r="H5" s="91"/>
      <c r="I5" s="9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'เม.ย.66'!N5</f>
        <v>3</v>
      </c>
      <c r="P5" s="69"/>
      <c r="Q5" s="91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0"/>
      <c r="E6" s="90"/>
      <c r="F6" s="90"/>
      <c r="G6" s="61">
        <f t="shared" si="0"/>
        <v>3</v>
      </c>
      <c r="H6" s="91"/>
      <c r="I6" s="9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'เม.ย.66'!N6</f>
        <v>3</v>
      </c>
      <c r="P6" s="69"/>
      <c r="Q6" s="91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0"/>
      <c r="E7" s="90"/>
      <c r="F7" s="90"/>
      <c r="G7" s="47">
        <f t="shared" si="0"/>
        <v>3</v>
      </c>
      <c r="H7" s="91"/>
      <c r="I7" s="9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'เม.ย.66'!N7</f>
        <v>3</v>
      </c>
      <c r="P7" s="69"/>
      <c r="Q7" s="9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0"/>
      <c r="E8" s="90"/>
      <c r="F8" s="90"/>
      <c r="G8" s="61">
        <f t="shared" si="0"/>
        <v>3</v>
      </c>
      <c r="H8" s="91"/>
      <c r="I8" s="9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'เม.ย.66'!N8</f>
        <v>3</v>
      </c>
      <c r="P8" s="69"/>
      <c r="Q8" s="9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0"/>
      <c r="E9" s="90"/>
      <c r="F9" s="90"/>
      <c r="G9" s="47">
        <f t="shared" si="0"/>
        <v>3</v>
      </c>
      <c r="H9" s="91"/>
      <c r="I9" s="9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'เม.ย.66'!N9</f>
        <v>3</v>
      </c>
      <c r="P9" s="69"/>
      <c r="Q9" s="9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0"/>
      <c r="E10" s="90"/>
      <c r="F10" s="90"/>
      <c r="G10" s="47">
        <f t="shared" si="0"/>
        <v>3</v>
      </c>
      <c r="H10" s="91"/>
      <c r="I10" s="9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'เม.ย.66'!N10</f>
        <v>3</v>
      </c>
      <c r="P10" s="69"/>
      <c r="Q10" s="9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0"/>
      <c r="E11" s="90"/>
      <c r="F11" s="90"/>
      <c r="G11" s="47">
        <f t="shared" si="0"/>
        <v>3</v>
      </c>
      <c r="H11" s="91"/>
      <c r="I11" s="9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'เม.ย.66'!N11</f>
        <v>3</v>
      </c>
      <c r="P11" s="69"/>
      <c r="Q11" s="9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0"/>
      <c r="E12" s="90"/>
      <c r="F12" s="90"/>
      <c r="G12" s="47">
        <f t="shared" si="0"/>
        <v>3</v>
      </c>
      <c r="H12" s="91"/>
      <c r="I12" s="9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'เม.ย.66'!N12</f>
        <v>3</v>
      </c>
      <c r="P12" s="69"/>
      <c r="Q12" s="9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2"/>
      <c r="E13" s="90"/>
      <c r="F13" s="90"/>
      <c r="G13" s="47">
        <f t="shared" si="0"/>
        <v>3</v>
      </c>
      <c r="H13" s="91"/>
      <c r="I13" s="9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'เม.ย.66'!N13</f>
        <v>3</v>
      </c>
      <c r="P13" s="69"/>
      <c r="Q13" s="9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0"/>
      <c r="E14" s="90"/>
      <c r="F14" s="90"/>
      <c r="G14" s="47">
        <f t="shared" si="0"/>
        <v>3</v>
      </c>
      <c r="H14" s="91"/>
      <c r="I14" s="9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'เม.ย.66'!N14</f>
        <v>3</v>
      </c>
      <c r="P14" s="69"/>
      <c r="Q14" s="9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0"/>
      <c r="E15" s="90"/>
      <c r="F15" s="90"/>
      <c r="G15" s="47">
        <f t="shared" si="0"/>
        <v>3</v>
      </c>
      <c r="H15" s="91"/>
      <c r="I15" s="9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'เม.ย.66'!N15</f>
        <v>3</v>
      </c>
      <c r="P15" s="69"/>
      <c r="Q15" s="9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0"/>
      <c r="E16" s="90"/>
      <c r="F16" s="90"/>
      <c r="G16" s="47">
        <f t="shared" si="0"/>
        <v>3</v>
      </c>
      <c r="H16" s="91"/>
      <c r="I16" s="9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'เม.ย.66'!N16</f>
        <v>3</v>
      </c>
      <c r="P16" s="69"/>
      <c r="Q16" s="9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0"/>
      <c r="E17" s="90"/>
      <c r="F17" s="90"/>
      <c r="G17" s="47">
        <f t="shared" si="0"/>
        <v>3</v>
      </c>
      <c r="H17" s="91"/>
      <c r="I17" s="9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'เม.ย.66'!N17</f>
        <v>3</v>
      </c>
      <c r="P17" s="69"/>
      <c r="Q17" s="9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0"/>
      <c r="E18" s="90"/>
      <c r="F18" s="90"/>
      <c r="G18" s="47">
        <f t="shared" si="0"/>
        <v>3</v>
      </c>
      <c r="H18" s="91"/>
      <c r="I18" s="9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'เม.ย.66'!N18</f>
        <v>3</v>
      </c>
      <c r="P18" s="69"/>
      <c r="Q18" s="9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0"/>
      <c r="E19" s="90"/>
      <c r="F19" s="90"/>
      <c r="G19" s="47">
        <f t="shared" si="0"/>
        <v>3</v>
      </c>
      <c r="H19" s="91"/>
      <c r="I19" s="9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'เม.ย.66'!N19</f>
        <v>3</v>
      </c>
      <c r="P19" s="69"/>
      <c r="Q19" s="91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0"/>
      <c r="E20" s="90"/>
      <c r="F20" s="90"/>
      <c r="G20" s="47">
        <f t="shared" si="0"/>
        <v>3</v>
      </c>
      <c r="H20" s="91"/>
      <c r="I20" s="9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'เม.ย.66'!N20</f>
        <v>3</v>
      </c>
      <c r="P20" s="69"/>
      <c r="Q20" s="9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M6" sqref="M6"/>
      <selection pane="topRight" activeCell="M6" sqref="M6"/>
      <selection pane="bottomLeft" activeCell="M6" sqref="M6"/>
      <selection pane="bottomRight" activeCell="M6" sqref="M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1" t="s">
        <v>83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63" t="s">
        <v>53</v>
      </c>
      <c r="P1" s="64"/>
      <c r="Q1" s="41"/>
    </row>
    <row r="2" spans="1:25" ht="54.75" customHeight="1" thickBot="1" x14ac:dyDescent="0.3">
      <c r="C2" s="112" t="s">
        <v>41</v>
      </c>
      <c r="D2" s="113" t="s">
        <v>40</v>
      </c>
      <c r="E2" s="113"/>
      <c r="F2" s="113"/>
      <c r="G2" s="113"/>
      <c r="H2" s="114" t="s">
        <v>39</v>
      </c>
      <c r="I2" s="114"/>
      <c r="J2" s="114"/>
      <c r="K2" s="115" t="s">
        <v>38</v>
      </c>
      <c r="L2" s="115"/>
      <c r="M2" s="115"/>
      <c r="N2" s="116" t="s">
        <v>84</v>
      </c>
      <c r="O2" s="131" t="s">
        <v>85</v>
      </c>
      <c r="P2" s="131" t="s">
        <v>56</v>
      </c>
      <c r="Q2" s="127" t="s">
        <v>37</v>
      </c>
    </row>
    <row r="3" spans="1:25" ht="38.25" customHeight="1" thickBot="1" x14ac:dyDescent="0.3">
      <c r="C3" s="112"/>
      <c r="D3" s="119" t="s">
        <v>36</v>
      </c>
      <c r="E3" s="119" t="s">
        <v>35</v>
      </c>
      <c r="F3" s="119" t="s">
        <v>34</v>
      </c>
      <c r="G3" s="120" t="s">
        <v>29</v>
      </c>
      <c r="H3" s="121" t="s">
        <v>33</v>
      </c>
      <c r="I3" s="112" t="s">
        <v>32</v>
      </c>
      <c r="J3" s="122" t="s">
        <v>29</v>
      </c>
      <c r="K3" s="123" t="s">
        <v>31</v>
      </c>
      <c r="L3" s="112" t="s">
        <v>30</v>
      </c>
      <c r="M3" s="117" t="s">
        <v>29</v>
      </c>
      <c r="N3" s="116"/>
      <c r="O3" s="131"/>
      <c r="P3" s="131"/>
      <c r="Q3" s="127"/>
    </row>
    <row r="4" spans="1:25" ht="36.75" customHeight="1" thickBot="1" x14ac:dyDescent="0.3">
      <c r="C4" s="112"/>
      <c r="D4" s="119"/>
      <c r="E4" s="119"/>
      <c r="F4" s="119"/>
      <c r="G4" s="120"/>
      <c r="H4" s="121"/>
      <c r="I4" s="112"/>
      <c r="J4" s="122"/>
      <c r="K4" s="123"/>
      <c r="L4" s="112"/>
      <c r="M4" s="117"/>
      <c r="N4" s="116"/>
      <c r="O4" s="131"/>
      <c r="P4" s="131"/>
      <c r="Q4" s="127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94"/>
      <c r="E5" s="94"/>
      <c r="F5" s="94"/>
      <c r="G5" s="74">
        <f t="shared" ref="G5:G20" si="0">(IF(D5&lt;1.5,1,0))+(IF(E5&lt;1,1,0))+(IF(F5&lt;0.8,1,0))</f>
        <v>3</v>
      </c>
      <c r="H5" s="95"/>
      <c r="I5" s="95"/>
      <c r="J5" s="74">
        <f t="shared" ref="J5:J20" si="1">IF(I5&lt;0,1,0)+IF(H5&lt;0,1,0)</f>
        <v>0</v>
      </c>
      <c r="K5" s="75">
        <f>SUM(I5/9)</f>
        <v>0</v>
      </c>
      <c r="L5" s="76" t="e">
        <f>+H5/K5</f>
        <v>#DIV/0!</v>
      </c>
      <c r="M5" s="74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3">
        <f t="shared" ref="N5:N20" si="2">SUM(G5+J5+M5)</f>
        <v>3</v>
      </c>
      <c r="O5" s="77">
        <f>'พ.ค.66'!N5</f>
        <v>3</v>
      </c>
      <c r="P5" s="95"/>
      <c r="Q5" s="80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94"/>
      <c r="E6" s="94"/>
      <c r="F6" s="94"/>
      <c r="G6" s="78">
        <f t="shared" si="0"/>
        <v>3</v>
      </c>
      <c r="H6" s="95"/>
      <c r="I6" s="95"/>
      <c r="J6" s="78">
        <f>IF(I6&lt;0,1,0)+IF(H6&lt;0,1,0)</f>
        <v>0</v>
      </c>
      <c r="K6" s="75">
        <f t="shared" ref="K6:K20" si="3">SUM(I6/9)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3">
        <f>SUM(G6+J6+M6)</f>
        <v>3</v>
      </c>
      <c r="O6" s="77">
        <f>'พ.ค.66'!N6</f>
        <v>3</v>
      </c>
      <c r="P6" s="95"/>
      <c r="Q6" s="9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94"/>
      <c r="E7" s="94"/>
      <c r="F7" s="94"/>
      <c r="G7" s="74">
        <f t="shared" si="0"/>
        <v>3</v>
      </c>
      <c r="H7" s="95"/>
      <c r="I7" s="95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93">
        <f t="shared" si="2"/>
        <v>3</v>
      </c>
      <c r="O7" s="77">
        <f>'พ.ค.66'!N7</f>
        <v>3</v>
      </c>
      <c r="P7" s="95"/>
      <c r="Q7" s="9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94"/>
      <c r="E8" s="94"/>
      <c r="F8" s="94"/>
      <c r="G8" s="78">
        <f t="shared" si="0"/>
        <v>3</v>
      </c>
      <c r="H8" s="95"/>
      <c r="I8" s="95"/>
      <c r="J8" s="78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93">
        <f t="shared" si="2"/>
        <v>3</v>
      </c>
      <c r="O8" s="77">
        <f>'พ.ค.66'!N8</f>
        <v>3</v>
      </c>
      <c r="P8" s="95"/>
      <c r="Q8" s="95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94"/>
      <c r="E9" s="94"/>
      <c r="F9" s="94"/>
      <c r="G9" s="74">
        <f t="shared" si="0"/>
        <v>3</v>
      </c>
      <c r="H9" s="95"/>
      <c r="I9" s="95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93">
        <f t="shared" si="2"/>
        <v>3</v>
      </c>
      <c r="O9" s="77">
        <f>'พ.ค.66'!N9</f>
        <v>3</v>
      </c>
      <c r="P9" s="95"/>
      <c r="Q9" s="95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94"/>
      <c r="E10" s="96"/>
      <c r="F10" s="94"/>
      <c r="G10" s="74">
        <f t="shared" si="0"/>
        <v>3</v>
      </c>
      <c r="H10" s="95"/>
      <c r="I10" s="95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93">
        <f t="shared" si="2"/>
        <v>3</v>
      </c>
      <c r="O10" s="77">
        <f>'พ.ค.66'!N10</f>
        <v>3</v>
      </c>
      <c r="P10" s="95"/>
      <c r="Q10" s="95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94"/>
      <c r="E11" s="94"/>
      <c r="F11" s="94"/>
      <c r="G11" s="74">
        <f t="shared" si="0"/>
        <v>3</v>
      </c>
      <c r="H11" s="95"/>
      <c r="I11" s="95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93">
        <f t="shared" si="2"/>
        <v>3</v>
      </c>
      <c r="O11" s="77">
        <f>'พ.ค.66'!N11</f>
        <v>3</v>
      </c>
      <c r="P11" s="95"/>
      <c r="Q11" s="9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94"/>
      <c r="E12" s="94"/>
      <c r="F12" s="94"/>
      <c r="G12" s="74">
        <f t="shared" si="0"/>
        <v>3</v>
      </c>
      <c r="H12" s="95"/>
      <c r="I12" s="95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93">
        <f t="shared" si="2"/>
        <v>3</v>
      </c>
      <c r="O12" s="77">
        <f>'พ.ค.66'!N12</f>
        <v>3</v>
      </c>
      <c r="P12" s="95"/>
      <c r="Q12" s="9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94"/>
      <c r="E13" s="94"/>
      <c r="F13" s="94"/>
      <c r="G13" s="74">
        <f t="shared" si="0"/>
        <v>3</v>
      </c>
      <c r="H13" s="95"/>
      <c r="I13" s="95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93">
        <f t="shared" si="2"/>
        <v>3</v>
      </c>
      <c r="O13" s="77">
        <f>'พ.ค.66'!N13</f>
        <v>3</v>
      </c>
      <c r="P13" s="95"/>
      <c r="Q13" s="95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94"/>
      <c r="E14" s="94"/>
      <c r="F14" s="94"/>
      <c r="G14" s="74">
        <f t="shared" si="0"/>
        <v>3</v>
      </c>
      <c r="H14" s="95"/>
      <c r="I14" s="95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93">
        <f t="shared" si="2"/>
        <v>3</v>
      </c>
      <c r="O14" s="77">
        <f>'พ.ค.66'!N14</f>
        <v>3</v>
      </c>
      <c r="P14" s="95"/>
      <c r="Q14" s="95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94"/>
      <c r="E15" s="94"/>
      <c r="F15" s="94"/>
      <c r="G15" s="74">
        <f t="shared" si="0"/>
        <v>3</v>
      </c>
      <c r="H15" s="95"/>
      <c r="I15" s="95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93">
        <f t="shared" si="2"/>
        <v>3</v>
      </c>
      <c r="O15" s="77">
        <f>'พ.ค.66'!N15</f>
        <v>3</v>
      </c>
      <c r="P15" s="95"/>
      <c r="Q15" s="95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96"/>
      <c r="E16" s="94"/>
      <c r="F16" s="94"/>
      <c r="G16" s="74">
        <f t="shared" si="0"/>
        <v>3</v>
      </c>
      <c r="H16" s="95"/>
      <c r="I16" s="95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93">
        <f t="shared" si="2"/>
        <v>3</v>
      </c>
      <c r="O16" s="77">
        <f>'พ.ค.66'!N16</f>
        <v>3</v>
      </c>
      <c r="P16" s="95"/>
      <c r="Q16" s="95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96"/>
      <c r="E17" s="94"/>
      <c r="F17" s="94"/>
      <c r="G17" s="74">
        <f t="shared" si="0"/>
        <v>3</v>
      </c>
      <c r="H17" s="95"/>
      <c r="I17" s="95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93">
        <f t="shared" si="2"/>
        <v>3</v>
      </c>
      <c r="O17" s="77">
        <f>'พ.ค.66'!N17</f>
        <v>3</v>
      </c>
      <c r="P17" s="95"/>
      <c r="Q17" s="95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94"/>
      <c r="E18" s="94"/>
      <c r="F18" s="96"/>
      <c r="G18" s="74">
        <f t="shared" si="0"/>
        <v>3</v>
      </c>
      <c r="H18" s="95"/>
      <c r="I18" s="95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93">
        <f t="shared" si="2"/>
        <v>3</v>
      </c>
      <c r="O18" s="77">
        <f>'พ.ค.66'!N18</f>
        <v>3</v>
      </c>
      <c r="P18" s="95"/>
      <c r="Q18" s="9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94"/>
      <c r="E19" s="94"/>
      <c r="F19" s="74"/>
      <c r="G19" s="74">
        <f t="shared" si="0"/>
        <v>3</v>
      </c>
      <c r="H19" s="95"/>
      <c r="I19" s="95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93">
        <f t="shared" si="2"/>
        <v>3</v>
      </c>
      <c r="O19" s="77">
        <f>'พ.ค.66'!N19</f>
        <v>3</v>
      </c>
      <c r="P19" s="95"/>
      <c r="Q19" s="9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94"/>
      <c r="E20" s="94"/>
      <c r="F20" s="94"/>
      <c r="G20" s="74">
        <f t="shared" si="0"/>
        <v>3</v>
      </c>
      <c r="H20" s="95"/>
      <c r="I20" s="95"/>
      <c r="J20" s="74">
        <f t="shared" si="1"/>
        <v>0</v>
      </c>
      <c r="K20" s="75">
        <f t="shared" si="3"/>
        <v>0</v>
      </c>
      <c r="L20" s="76" t="e">
        <f t="shared" si="5"/>
        <v>#DIV/0!</v>
      </c>
      <c r="M20" s="74" t="b">
        <f t="shared" si="4"/>
        <v>0</v>
      </c>
      <c r="N20" s="93">
        <f t="shared" si="2"/>
        <v>3</v>
      </c>
      <c r="O20" s="77">
        <f>'พ.ค.66'!N20</f>
        <v>3</v>
      </c>
      <c r="P20" s="95"/>
      <c r="Q20" s="9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5" t="s">
        <v>5</v>
      </c>
      <c r="M23" s="125"/>
      <c r="N23" s="125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5"/>
      <c r="M24" s="125"/>
      <c r="N24" s="125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5" t="s">
        <v>5</v>
      </c>
      <c r="M25" s="125"/>
      <c r="N25" s="125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5"/>
      <c r="M26" s="125"/>
      <c r="N26" s="125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6" t="s">
        <v>5</v>
      </c>
      <c r="L27" s="126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5" t="s">
        <v>5</v>
      </c>
      <c r="M30" s="125"/>
      <c r="N30" s="125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5"/>
      <c r="M31" s="125"/>
      <c r="N31" s="125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 </vt:lpstr>
      <vt:lpstr>Sheet2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2022-11-22T03:34:08Z</dcterms:modified>
</cp:coreProperties>
</file>